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workbookProtection workbookPassword="DDCC" lockStructure="1"/>
  <bookViews>
    <workbookView showSheetTabs="0" xWindow="-105" yWindow="-105" windowWidth="19425" windowHeight="10425" tabRatio="900" autoFilterDateGrouping="0"/>
  </bookViews>
  <sheets>
    <sheet name="PDI" sheetId="16" r:id="rId1"/>
    <sheet name="Eje 1 Docencia" sheetId="2" r:id="rId2"/>
    <sheet name="Eje 2 Investigación" sheetId="9" r:id="rId3"/>
    <sheet name="Eje 3 Proyección Social" sheetId="10" r:id="rId4"/>
    <sheet name="Eje 4 Bienestar" sheetId="11" r:id="rId5"/>
    <sheet name="Eje 5 Internacionalización" sheetId="12" r:id="rId6"/>
    <sheet name="Eje 6 Procesos Academicos&amp;adm." sheetId="14" r:id="rId7"/>
    <sheet name="Eje 7 Gestión de Recursos" sheetId="15" r:id="rId8"/>
    <sheet name="ANEXOS" sheetId="17" r:id="rId9"/>
    <sheet name="A1. Decreto 1330" sheetId="18" r:id="rId10"/>
    <sheet name="A2. Factores Acreditacion" sheetId="19" r:id="rId11"/>
    <sheet name="A3. Informe de Pares" sheetId="20" r:id="rId12"/>
    <sheet name="A4. Recomendaciones CNA" sheetId="21" r:id="rId13"/>
    <sheet name="A5. Consejos de Facultad" sheetId="22" r:id="rId14"/>
    <sheet name="A6. Apuesta Programas" sheetId="23" r:id="rId15"/>
    <sheet name="A7. Proyectos de Inversión" sheetId="26" r:id="rId16"/>
    <sheet name="A8. Proyectos Esce. Red 10%" sheetId="28" r:id="rId17"/>
    <sheet name="A9. Proyectos Esce. Red 20%" sheetId="29" r:id="rId18"/>
  </sheets>
  <definedNames>
    <definedName name="_xlnm._FilterDatabase" localSheetId="14" hidden="1">'A6. Apuesta Programas'!$A$4:$W$49</definedName>
    <definedName name="_xlnm._FilterDatabase" localSheetId="15" hidden="1">'A7. Proyectos de Inversión'!$A$1:$AA$132</definedName>
    <definedName name="_Hlk27703601" localSheetId="9">'A1. Decreto 1330'!$D$15</definedName>
    <definedName name="_Hlk27703601" localSheetId="10">'A2. Factores Acreditacion'!$D$15</definedName>
    <definedName name="_Hlk27703601" localSheetId="11">'A3. Informe de Pares'!$D$15</definedName>
    <definedName name="_Hlk27703601" localSheetId="13">'A5. Consejos de Facultad'!$D$16</definedName>
    <definedName name="aaa" localSheetId="15">#REF!</definedName>
    <definedName name="aaa" localSheetId="16">#REF!</definedName>
    <definedName name="aaa" localSheetId="17">#REF!</definedName>
    <definedName name="aaa">#REF!</definedName>
    <definedName name="Acción_1" localSheetId="15">#REF!</definedName>
    <definedName name="Acción_1" localSheetId="16">#REF!</definedName>
    <definedName name="Acción_1" localSheetId="17">#REF!</definedName>
    <definedName name="Acción_1">#REF!</definedName>
    <definedName name="Acción_10" localSheetId="15">#REF!</definedName>
    <definedName name="Acción_10" localSheetId="16">#REF!</definedName>
    <definedName name="Acción_10" localSheetId="17">#REF!</definedName>
    <definedName name="Acción_10">#REF!</definedName>
    <definedName name="Acción_11" localSheetId="16">#REF!</definedName>
    <definedName name="Acción_11" localSheetId="17">#REF!</definedName>
    <definedName name="Acción_11">#REF!</definedName>
    <definedName name="Acción_12" localSheetId="16">#REF!</definedName>
    <definedName name="Acción_12" localSheetId="17">#REF!</definedName>
    <definedName name="Acción_12">#REF!</definedName>
    <definedName name="Acción_13" localSheetId="16">#REF!</definedName>
    <definedName name="Acción_13" localSheetId="17">#REF!</definedName>
    <definedName name="Acción_13">#REF!</definedName>
    <definedName name="Acción_14" localSheetId="16">#REF!</definedName>
    <definedName name="Acción_14" localSheetId="17">#REF!</definedName>
    <definedName name="Acción_14">#REF!</definedName>
    <definedName name="Acción_15" localSheetId="16">#REF!</definedName>
    <definedName name="Acción_15" localSheetId="17">#REF!</definedName>
    <definedName name="Acción_15">#REF!</definedName>
    <definedName name="Acción_16" localSheetId="16">#REF!</definedName>
    <definedName name="Acción_16" localSheetId="17">#REF!</definedName>
    <definedName name="Acción_16">#REF!</definedName>
    <definedName name="Acción_17" localSheetId="16">#REF!</definedName>
    <definedName name="Acción_17" localSheetId="17">#REF!</definedName>
    <definedName name="Acción_17">#REF!</definedName>
    <definedName name="Acción_18" localSheetId="16">#REF!</definedName>
    <definedName name="Acción_18" localSheetId="17">#REF!</definedName>
    <definedName name="Acción_18">#REF!</definedName>
    <definedName name="Acción_19" localSheetId="16">#REF!</definedName>
    <definedName name="Acción_19" localSheetId="17">#REF!</definedName>
    <definedName name="Acción_19">#REF!</definedName>
    <definedName name="Acción_2" localSheetId="16">#REF!</definedName>
    <definedName name="Acción_2" localSheetId="17">#REF!</definedName>
    <definedName name="Acción_2">#REF!</definedName>
    <definedName name="Acción_20" localSheetId="16">#REF!</definedName>
    <definedName name="Acción_20" localSheetId="17">#REF!</definedName>
    <definedName name="Acción_20">#REF!</definedName>
    <definedName name="Acción_21" localSheetId="16">#REF!</definedName>
    <definedName name="Acción_21" localSheetId="17">#REF!</definedName>
    <definedName name="Acción_21">#REF!</definedName>
    <definedName name="Acción_22" localSheetId="16">#REF!</definedName>
    <definedName name="Acción_22" localSheetId="17">#REF!</definedName>
    <definedName name="Acción_22">#REF!</definedName>
    <definedName name="Acción_23" localSheetId="16">#REF!</definedName>
    <definedName name="Acción_23" localSheetId="17">#REF!</definedName>
    <definedName name="Acción_23">#REF!</definedName>
    <definedName name="Acción_24" localSheetId="16">#REF!</definedName>
    <definedName name="Acción_24" localSheetId="17">#REF!</definedName>
    <definedName name="Acción_24">#REF!</definedName>
    <definedName name="Acción_25" localSheetId="16">#REF!</definedName>
    <definedName name="Acción_25" localSheetId="17">#REF!</definedName>
    <definedName name="Acción_25">#REF!</definedName>
    <definedName name="Acción_26" localSheetId="16">#REF!</definedName>
    <definedName name="Acción_26" localSheetId="17">#REF!</definedName>
    <definedName name="Acción_26">#REF!</definedName>
    <definedName name="Acción_27" localSheetId="16">#REF!</definedName>
    <definedName name="Acción_27" localSheetId="17">#REF!</definedName>
    <definedName name="Acción_27">#REF!</definedName>
    <definedName name="Acción_28" localSheetId="16">#REF!</definedName>
    <definedName name="Acción_28" localSheetId="17">#REF!</definedName>
    <definedName name="Acción_28">#REF!</definedName>
    <definedName name="Acción_29" localSheetId="16">#REF!</definedName>
    <definedName name="Acción_29" localSheetId="17">#REF!</definedName>
    <definedName name="Acción_29">#REF!</definedName>
    <definedName name="Acción_3" localSheetId="16">#REF!</definedName>
    <definedName name="Acción_3" localSheetId="17">#REF!</definedName>
    <definedName name="Acción_3">#REF!</definedName>
    <definedName name="Acción_30" localSheetId="16">#REF!</definedName>
    <definedName name="Acción_30" localSheetId="17">#REF!</definedName>
    <definedName name="Acción_30">#REF!</definedName>
    <definedName name="Acción_31" localSheetId="16">#REF!</definedName>
    <definedName name="Acción_31" localSheetId="17">#REF!</definedName>
    <definedName name="Acción_31">#REF!</definedName>
    <definedName name="Acción_32" localSheetId="16">#REF!</definedName>
    <definedName name="Acción_32" localSheetId="17">#REF!</definedName>
    <definedName name="Acción_32">#REF!</definedName>
    <definedName name="Acción_33" localSheetId="16">#REF!</definedName>
    <definedName name="Acción_33" localSheetId="17">#REF!</definedName>
    <definedName name="Acción_33">#REF!</definedName>
    <definedName name="Acción_34" localSheetId="16">#REF!</definedName>
    <definedName name="Acción_34" localSheetId="17">#REF!</definedName>
    <definedName name="Acción_34">#REF!</definedName>
    <definedName name="Acción_35" localSheetId="16">#REF!</definedName>
    <definedName name="Acción_35" localSheetId="17">#REF!</definedName>
    <definedName name="Acción_35">#REF!</definedName>
    <definedName name="Acción_36" localSheetId="16">#REF!</definedName>
    <definedName name="Acción_36" localSheetId="17">#REF!</definedName>
    <definedName name="Acción_36">#REF!</definedName>
    <definedName name="Acción_37" localSheetId="16">#REF!</definedName>
    <definedName name="Acción_37" localSheetId="17">#REF!</definedName>
    <definedName name="Acción_37">#REF!</definedName>
    <definedName name="Acción_38" localSheetId="16">#REF!</definedName>
    <definedName name="Acción_38" localSheetId="17">#REF!</definedName>
    <definedName name="Acción_38">#REF!</definedName>
    <definedName name="Acción_39" localSheetId="16">#REF!</definedName>
    <definedName name="Acción_39" localSheetId="17">#REF!</definedName>
    <definedName name="Acción_39">#REF!</definedName>
    <definedName name="Acción_4" localSheetId="16">#REF!</definedName>
    <definedName name="Acción_4" localSheetId="17">#REF!</definedName>
    <definedName name="Acción_4">#REF!</definedName>
    <definedName name="Acción_40" localSheetId="16">#REF!</definedName>
    <definedName name="Acción_40" localSheetId="17">#REF!</definedName>
    <definedName name="Acción_40">#REF!</definedName>
    <definedName name="Acción_41" localSheetId="16">#REF!</definedName>
    <definedName name="Acción_41" localSheetId="17">#REF!</definedName>
    <definedName name="Acción_41">#REF!</definedName>
    <definedName name="Acción_42" localSheetId="16">#REF!</definedName>
    <definedName name="Acción_42" localSheetId="17">#REF!</definedName>
    <definedName name="Acción_42">#REF!</definedName>
    <definedName name="Acción_43" localSheetId="16">#REF!</definedName>
    <definedName name="Acción_43" localSheetId="17">#REF!</definedName>
    <definedName name="Acción_43">#REF!</definedName>
    <definedName name="Acción_5" localSheetId="16">#REF!</definedName>
    <definedName name="Acción_5" localSheetId="17">#REF!</definedName>
    <definedName name="Acción_5">#REF!</definedName>
    <definedName name="Acción_6" localSheetId="16">#REF!</definedName>
    <definedName name="Acción_6" localSheetId="17">#REF!</definedName>
    <definedName name="Acción_6">#REF!</definedName>
    <definedName name="Acción_7" localSheetId="16">#REF!</definedName>
    <definedName name="Acción_7" localSheetId="17">#REF!</definedName>
    <definedName name="Acción_7">#REF!</definedName>
    <definedName name="Acción_8" localSheetId="16">#REF!</definedName>
    <definedName name="Acción_8" localSheetId="17">#REF!</definedName>
    <definedName name="Acción_8">#REF!</definedName>
    <definedName name="Acción_9" localSheetId="16">#REF!</definedName>
    <definedName name="Acción_9" localSheetId="17">#REF!</definedName>
    <definedName name="Acción_9">#REF!</definedName>
    <definedName name="_xlnm.Print_Area" localSheetId="1">'Eje 1 Docencia'!$A$1:$U$84</definedName>
    <definedName name="_xlnm.Print_Area" localSheetId="2">'Eje 2 Investigación'!$A$3:$U$16</definedName>
    <definedName name="_xlnm.Print_Area" localSheetId="3">'Eje 3 Proyección Social'!$A$3:$U$16</definedName>
    <definedName name="_xlnm.Print_Area" localSheetId="4">'Eje 4 Bienestar'!$A$3:$U$34</definedName>
    <definedName name="_xlnm.Print_Area" localSheetId="5">'Eje 5 Internacionalización'!$A$3:$U$18</definedName>
    <definedName name="_xlnm.Print_Area" localSheetId="6">'Eje 6 Procesos Academicos&amp;adm.'!$A$3:$U$13</definedName>
    <definedName name="_xlnm.Print_Area" localSheetId="7">'Eje 7 Gestión de Recursos'!$A$3:$U$24</definedName>
    <definedName name="DH_1" localSheetId="16">#REF!</definedName>
    <definedName name="DH_1" localSheetId="17">#REF!</definedName>
    <definedName name="DH_1">#REF!</definedName>
    <definedName name="OPCIONES" localSheetId="14">'A6. Apuesta Programas'!$AF$3:$AG$4</definedName>
    <definedName name="OPCIONES" localSheetId="16">#REF!</definedName>
    <definedName name="OPCIONES" localSheetId="17">#REF!</definedName>
    <definedName name="OPCIONES">#REF!</definedName>
    <definedName name="PC" localSheetId="16">#REF!</definedName>
    <definedName name="PC" localSheetId="17">#REF!</definedName>
    <definedName name="PC">#REF!</definedName>
    <definedName name="programas" localSheetId="16">#REF!</definedName>
    <definedName name="programas" localSheetId="17">#REF!</definedName>
    <definedName name="programas">#REF!</definedName>
    <definedName name="programas2" localSheetId="16">#REF!</definedName>
    <definedName name="programas2" localSheetId="17">#REF!</definedName>
    <definedName name="programas2">#REF!</definedName>
    <definedName name="Rendicion" localSheetId="16">#REF!</definedName>
    <definedName name="Rendicion" localSheetId="17">#REF!</definedName>
    <definedName name="Rendicion">#REF!</definedName>
    <definedName name="_xlnm.Print_Titles" localSheetId="1">'Eje 1 Docencia'!$3:$5</definedName>
    <definedName name="_xlnm.Print_Titles" localSheetId="2">'Eje 2 Investigación'!$3:$5</definedName>
    <definedName name="_xlnm.Print_Titles" localSheetId="3">'Eje 3 Proyección Social'!$3:$5</definedName>
    <definedName name="_xlnm.Print_Titles" localSheetId="4">'Eje 4 Bienestar'!$3:$5</definedName>
    <definedName name="_xlnm.Print_Titles" localSheetId="5">'Eje 5 Internacionalización'!$3:$5</definedName>
    <definedName name="_xlnm.Print_Titles" localSheetId="6">'Eje 6 Procesos Academicos&amp;adm.'!$3:$5</definedName>
    <definedName name="_xlnm.Print_Titles" localSheetId="7">'Eje 7 Gestión de Recursos'!$3:$5</definedName>
    <definedName name="vgvvj" localSheetId="16">#REF!</definedName>
    <definedName name="vgvvj" localSheetId="17">#REF!</definedName>
    <definedName name="vgvvj">#REF!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42" i="29" l="1"/>
  <c r="X137" i="29"/>
  <c r="X142" i="29" s="1"/>
  <c r="X136" i="29"/>
  <c r="X126" i="29"/>
  <c r="X125" i="29"/>
  <c r="T126" i="29"/>
  <c r="T125" i="29"/>
  <c r="S141" i="29"/>
  <c r="S140" i="29"/>
  <c r="S139" i="29"/>
  <c r="S142" i="29" s="1"/>
  <c r="S138" i="29"/>
  <c r="S137" i="29"/>
  <c r="S136" i="29"/>
  <c r="R141" i="29"/>
  <c r="R140" i="29"/>
  <c r="R139" i="29"/>
  <c r="R138" i="29"/>
  <c r="R137" i="29"/>
  <c r="R142" i="29" s="1"/>
  <c r="R136" i="29"/>
  <c r="S46" i="29"/>
  <c r="S45" i="29"/>
  <c r="S44" i="29"/>
  <c r="S43" i="29"/>
  <c r="S42" i="29"/>
  <c r="S41" i="29"/>
  <c r="R46" i="29"/>
  <c r="R45" i="29"/>
  <c r="R44" i="29"/>
  <c r="R43" i="29"/>
  <c r="R42" i="29"/>
  <c r="R41" i="29"/>
  <c r="Q46" i="29"/>
  <c r="Q45" i="29"/>
  <c r="Q44" i="29"/>
  <c r="Q43" i="29"/>
  <c r="Q42" i="29"/>
  <c r="Q41" i="29"/>
  <c r="D142" i="29"/>
  <c r="D137" i="29"/>
  <c r="D136" i="29"/>
  <c r="E120" i="29"/>
  <c r="E119" i="29"/>
  <c r="D120" i="29"/>
  <c r="D119" i="29"/>
  <c r="D142" i="28"/>
  <c r="D137" i="28"/>
  <c r="D136" i="28"/>
  <c r="W142" i="28"/>
  <c r="X142" i="28"/>
  <c r="X137" i="28"/>
  <c r="X136" i="28"/>
  <c r="X126" i="28"/>
  <c r="X125" i="28"/>
  <c r="T126" i="28"/>
  <c r="T125" i="28"/>
  <c r="W142" i="26"/>
  <c r="X142" i="26"/>
  <c r="S142" i="26"/>
  <c r="S141" i="26"/>
  <c r="S140" i="26"/>
  <c r="S139" i="26"/>
  <c r="S138" i="26"/>
  <c r="S137" i="26"/>
  <c r="S136" i="26"/>
  <c r="R141" i="26"/>
  <c r="R140" i="26"/>
  <c r="R139" i="26"/>
  <c r="R138" i="26"/>
  <c r="R137" i="26"/>
  <c r="R142" i="26" s="1"/>
  <c r="R136" i="26"/>
  <c r="S141" i="28"/>
  <c r="S140" i="28"/>
  <c r="S139" i="28"/>
  <c r="S138" i="28"/>
  <c r="S137" i="28"/>
  <c r="S142" i="28" s="1"/>
  <c r="S136" i="28"/>
  <c r="R141" i="28"/>
  <c r="R140" i="28"/>
  <c r="R139" i="28"/>
  <c r="R138" i="28"/>
  <c r="R137" i="28"/>
  <c r="R136" i="28"/>
  <c r="R142" i="28" s="1"/>
  <c r="S46" i="28"/>
  <c r="S45" i="28"/>
  <c r="S44" i="28"/>
  <c r="S43" i="28"/>
  <c r="S42" i="28"/>
  <c r="S41" i="28"/>
  <c r="R46" i="28"/>
  <c r="R45" i="28"/>
  <c r="R44" i="28"/>
  <c r="R43" i="28"/>
  <c r="R42" i="28"/>
  <c r="R41" i="28"/>
  <c r="Q46" i="28"/>
  <c r="Q45" i="28"/>
  <c r="Q44" i="28"/>
  <c r="Q43" i="28"/>
  <c r="Q42" i="28"/>
  <c r="Q41" i="28"/>
  <c r="E120" i="28"/>
  <c r="E119" i="28"/>
  <c r="D119" i="28"/>
  <c r="D120" i="28"/>
  <c r="R46" i="26"/>
  <c r="S46" i="26"/>
  <c r="S45" i="26"/>
  <c r="S44" i="26"/>
  <c r="S43" i="26"/>
  <c r="S42" i="26"/>
  <c r="S41" i="26"/>
  <c r="R45" i="26"/>
  <c r="R44" i="26"/>
  <c r="R43" i="26"/>
  <c r="R42" i="26"/>
  <c r="R41" i="26"/>
  <c r="Q46" i="26"/>
  <c r="Q45" i="26"/>
  <c r="Q44" i="26"/>
  <c r="Q43" i="26"/>
  <c r="Q42" i="26"/>
  <c r="Q41" i="26"/>
  <c r="X137" i="26"/>
  <c r="X136" i="26"/>
  <c r="T126" i="26"/>
  <c r="X126" i="26"/>
  <c r="T125" i="26"/>
  <c r="X125" i="26"/>
  <c r="D137" i="26"/>
  <c r="D142" i="26" s="1"/>
  <c r="D136" i="26"/>
  <c r="E120" i="26"/>
  <c r="E119" i="26"/>
  <c r="D119" i="26"/>
  <c r="D120" i="26"/>
  <c r="Y141" i="29"/>
  <c r="V141" i="29"/>
  <c r="U141" i="29"/>
  <c r="Q141" i="29"/>
  <c r="P141" i="29"/>
  <c r="O141" i="29"/>
  <c r="N141" i="29"/>
  <c r="J141" i="29"/>
  <c r="I141" i="29"/>
  <c r="H141" i="29"/>
  <c r="G141" i="29"/>
  <c r="F141" i="29"/>
  <c r="E141" i="29"/>
  <c r="Y140" i="29"/>
  <c r="V140" i="29"/>
  <c r="U140" i="29"/>
  <c r="Q140" i="29"/>
  <c r="P140" i="29"/>
  <c r="O140" i="29"/>
  <c r="N140" i="29"/>
  <c r="J140" i="29"/>
  <c r="I140" i="29"/>
  <c r="H140" i="29"/>
  <c r="G140" i="29"/>
  <c r="F140" i="29"/>
  <c r="E140" i="29"/>
  <c r="Y139" i="29"/>
  <c r="V139" i="29"/>
  <c r="U139" i="29"/>
  <c r="Q139" i="29"/>
  <c r="P139" i="29"/>
  <c r="O139" i="29"/>
  <c r="N139" i="29"/>
  <c r="J139" i="29"/>
  <c r="I139" i="29"/>
  <c r="H139" i="29"/>
  <c r="G139" i="29"/>
  <c r="F139" i="29"/>
  <c r="E139" i="29"/>
  <c r="Y138" i="29"/>
  <c r="V138" i="29"/>
  <c r="U138" i="29"/>
  <c r="Q138" i="29"/>
  <c r="P138" i="29"/>
  <c r="O138" i="29"/>
  <c r="N138" i="29"/>
  <c r="J138" i="29"/>
  <c r="I138" i="29"/>
  <c r="H138" i="29"/>
  <c r="G138" i="29"/>
  <c r="F138" i="29"/>
  <c r="E138" i="29"/>
  <c r="Y137" i="29"/>
  <c r="V137" i="29"/>
  <c r="U137" i="29"/>
  <c r="T137" i="29"/>
  <c r="Q137" i="29"/>
  <c r="P137" i="29"/>
  <c r="O137" i="29"/>
  <c r="N137" i="29"/>
  <c r="J137" i="29"/>
  <c r="I137" i="29"/>
  <c r="H137" i="29"/>
  <c r="G137" i="29"/>
  <c r="F137" i="29"/>
  <c r="E137" i="29"/>
  <c r="Y136" i="29"/>
  <c r="Y142" i="29" s="1"/>
  <c r="V136" i="29"/>
  <c r="V142" i="29" s="1"/>
  <c r="U136" i="29"/>
  <c r="U142" i="29" s="1"/>
  <c r="T136" i="29"/>
  <c r="T142" i="29" s="1"/>
  <c r="Q136" i="29"/>
  <c r="Q142" i="29" s="1"/>
  <c r="P136" i="29"/>
  <c r="P142" i="29" s="1"/>
  <c r="O136" i="29"/>
  <c r="O142" i="29" s="1"/>
  <c r="N136" i="29"/>
  <c r="N142" i="29" s="1"/>
  <c r="J136" i="29"/>
  <c r="J142" i="29" s="1"/>
  <c r="I136" i="29"/>
  <c r="I142" i="29" s="1"/>
  <c r="H136" i="29"/>
  <c r="H142" i="29" s="1"/>
  <c r="G136" i="29"/>
  <c r="G142" i="29" s="1"/>
  <c r="F136" i="29"/>
  <c r="F142" i="29" s="1"/>
  <c r="E136" i="29"/>
  <c r="Y141" i="28"/>
  <c r="V141" i="28"/>
  <c r="U141" i="28"/>
  <c r="Q141" i="28"/>
  <c r="P141" i="28"/>
  <c r="O141" i="28"/>
  <c r="N141" i="28"/>
  <c r="J141" i="28"/>
  <c r="I141" i="28"/>
  <c r="H141" i="28"/>
  <c r="G141" i="28"/>
  <c r="F141" i="28"/>
  <c r="E141" i="28"/>
  <c r="Y140" i="28"/>
  <c r="V140" i="28"/>
  <c r="U140" i="28"/>
  <c r="Q140" i="28"/>
  <c r="P140" i="28"/>
  <c r="O140" i="28"/>
  <c r="N140" i="28"/>
  <c r="J140" i="28"/>
  <c r="I140" i="28"/>
  <c r="H140" i="28"/>
  <c r="G140" i="28"/>
  <c r="F140" i="28"/>
  <c r="E140" i="28"/>
  <c r="Y139" i="28"/>
  <c r="V139" i="28"/>
  <c r="U139" i="28"/>
  <c r="Q139" i="28"/>
  <c r="P139" i="28"/>
  <c r="O139" i="28"/>
  <c r="N139" i="28"/>
  <c r="J139" i="28"/>
  <c r="I139" i="28"/>
  <c r="H139" i="28"/>
  <c r="G139" i="28"/>
  <c r="F139" i="28"/>
  <c r="E139" i="28"/>
  <c r="Y138" i="28"/>
  <c r="V138" i="28"/>
  <c r="U138" i="28"/>
  <c r="Q138" i="28"/>
  <c r="P138" i="28"/>
  <c r="O138" i="28"/>
  <c r="N138" i="28"/>
  <c r="J138" i="28"/>
  <c r="I138" i="28"/>
  <c r="H138" i="28"/>
  <c r="G138" i="28"/>
  <c r="F138" i="28"/>
  <c r="E138" i="28"/>
  <c r="Y137" i="28"/>
  <c r="V137" i="28"/>
  <c r="U137" i="28"/>
  <c r="T137" i="28"/>
  <c r="Q137" i="28"/>
  <c r="P137" i="28"/>
  <c r="O137" i="28"/>
  <c r="N137" i="28"/>
  <c r="J137" i="28"/>
  <c r="I137" i="28"/>
  <c r="H137" i="28"/>
  <c r="G137" i="28"/>
  <c r="F137" i="28"/>
  <c r="E137" i="28"/>
  <c r="Y136" i="28"/>
  <c r="Y142" i="28" s="1"/>
  <c r="V136" i="28"/>
  <c r="V142" i="28" s="1"/>
  <c r="U136" i="28"/>
  <c r="U142" i="28" s="1"/>
  <c r="T136" i="28"/>
  <c r="T142" i="28" s="1"/>
  <c r="Q136" i="28"/>
  <c r="P136" i="28"/>
  <c r="P142" i="28" s="1"/>
  <c r="O136" i="28"/>
  <c r="O142" i="28" s="1"/>
  <c r="N136" i="28"/>
  <c r="N142" i="28" s="1"/>
  <c r="J136" i="28"/>
  <c r="J142" i="28" s="1"/>
  <c r="I136" i="28"/>
  <c r="I142" i="28" s="1"/>
  <c r="H136" i="28"/>
  <c r="H142" i="28" s="1"/>
  <c r="G136" i="28"/>
  <c r="G142" i="28" s="1"/>
  <c r="F136" i="28"/>
  <c r="F142" i="28" s="1"/>
  <c r="E136" i="28"/>
  <c r="E142" i="28" s="1"/>
  <c r="Y142" i="26"/>
  <c r="Y141" i="26"/>
  <c r="Y140" i="26"/>
  <c r="Y139" i="26"/>
  <c r="Y138" i="26"/>
  <c r="Y137" i="26"/>
  <c r="Y136" i="26"/>
  <c r="V142" i="26"/>
  <c r="V141" i="26"/>
  <c r="V140" i="26"/>
  <c r="V139" i="26"/>
  <c r="V138" i="26"/>
  <c r="V137" i="26"/>
  <c r="V136" i="26"/>
  <c r="U142" i="26"/>
  <c r="U141" i="26"/>
  <c r="U140" i="26"/>
  <c r="U139" i="26"/>
  <c r="U138" i="26"/>
  <c r="U137" i="26"/>
  <c r="U136" i="26"/>
  <c r="T142" i="26"/>
  <c r="T137" i="26"/>
  <c r="T136" i="26"/>
  <c r="Q141" i="26"/>
  <c r="Q140" i="26"/>
  <c r="Q139" i="26"/>
  <c r="Q138" i="26"/>
  <c r="Q137" i="26"/>
  <c r="Q136" i="26"/>
  <c r="P142" i="26"/>
  <c r="P141" i="26"/>
  <c r="P140" i="26"/>
  <c r="P139" i="26"/>
  <c r="P138" i="26"/>
  <c r="P137" i="26"/>
  <c r="P136" i="26"/>
  <c r="O142" i="26"/>
  <c r="O141" i="26"/>
  <c r="O140" i="26"/>
  <c r="O139" i="26"/>
  <c r="O138" i="26"/>
  <c r="O137" i="26"/>
  <c r="O136" i="26"/>
  <c r="N142" i="26"/>
  <c r="N141" i="26"/>
  <c r="N140" i="26"/>
  <c r="N139" i="26"/>
  <c r="N138" i="26"/>
  <c r="N137" i="26"/>
  <c r="N136" i="26"/>
  <c r="J142" i="26"/>
  <c r="J141" i="26"/>
  <c r="J140" i="26"/>
  <c r="J139" i="26"/>
  <c r="J138" i="26"/>
  <c r="J137" i="26"/>
  <c r="J136" i="26"/>
  <c r="I142" i="26"/>
  <c r="I141" i="26"/>
  <c r="I140" i="26"/>
  <c r="I139" i="26"/>
  <c r="I138" i="26"/>
  <c r="I137" i="26"/>
  <c r="I136" i="26"/>
  <c r="H142" i="26"/>
  <c r="H141" i="26"/>
  <c r="H140" i="26"/>
  <c r="H139" i="26"/>
  <c r="H138" i="26"/>
  <c r="H137" i="26"/>
  <c r="H136" i="26"/>
  <c r="G142" i="26"/>
  <c r="G141" i="26"/>
  <c r="G140" i="26"/>
  <c r="G139" i="26"/>
  <c r="G138" i="26"/>
  <c r="G137" i="26"/>
  <c r="G136" i="26"/>
  <c r="F142" i="26"/>
  <c r="F141" i="26"/>
  <c r="F140" i="26"/>
  <c r="F139" i="26"/>
  <c r="F138" i="26"/>
  <c r="F137" i="26"/>
  <c r="F136" i="26"/>
  <c r="E142" i="29" l="1"/>
  <c r="Q142" i="28"/>
  <c r="Q142" i="26"/>
  <c r="Z5" i="29"/>
  <c r="Z6" i="29"/>
  <c r="Z7" i="29"/>
  <c r="Z8" i="29"/>
  <c r="Z9" i="29"/>
  <c r="Z10" i="29"/>
  <c r="Z11" i="29"/>
  <c r="Z12" i="29"/>
  <c r="Z13" i="29"/>
  <c r="Z14" i="29"/>
  <c r="Z15" i="29"/>
  <c r="Z16" i="29"/>
  <c r="Z17" i="29"/>
  <c r="Z18" i="29"/>
  <c r="Z19" i="29"/>
  <c r="Z20" i="29"/>
  <c r="Z21" i="29"/>
  <c r="Z22" i="29"/>
  <c r="Z23" i="29"/>
  <c r="Z24" i="29"/>
  <c r="Z25" i="29"/>
  <c r="Z26" i="29"/>
  <c r="Z27" i="29"/>
  <c r="Z28" i="29"/>
  <c r="Z29" i="29"/>
  <c r="Z30" i="29"/>
  <c r="Z31" i="29"/>
  <c r="Z32" i="29"/>
  <c r="Z33" i="29"/>
  <c r="Z34" i="29"/>
  <c r="Z35" i="29"/>
  <c r="Z36" i="29"/>
  <c r="Z37" i="29"/>
  <c r="Z38" i="29"/>
  <c r="Z39" i="29"/>
  <c r="Z40" i="29"/>
  <c r="Z41" i="29"/>
  <c r="Z42" i="29"/>
  <c r="Z43" i="29"/>
  <c r="Z44" i="29"/>
  <c r="Z45" i="29"/>
  <c r="Z46" i="29"/>
  <c r="Z47" i="29"/>
  <c r="Z48" i="29"/>
  <c r="Z49" i="29"/>
  <c r="Z50" i="29"/>
  <c r="Z51" i="29"/>
  <c r="Z52" i="29"/>
  <c r="Z53" i="29"/>
  <c r="Z54" i="29"/>
  <c r="Z55" i="29"/>
  <c r="Z56" i="29"/>
  <c r="Z57" i="29"/>
  <c r="Z58" i="29"/>
  <c r="Z59" i="29"/>
  <c r="Z60" i="29"/>
  <c r="Z61" i="29"/>
  <c r="Z62" i="29"/>
  <c r="Z63" i="29"/>
  <c r="Z64" i="29"/>
  <c r="Z65" i="29"/>
  <c r="Z66" i="29"/>
  <c r="Z67" i="29"/>
  <c r="Z68" i="29"/>
  <c r="Z69" i="29"/>
  <c r="Z70" i="29"/>
  <c r="Z71" i="29"/>
  <c r="Z72" i="29"/>
  <c r="Z73" i="29"/>
  <c r="Z74" i="29"/>
  <c r="Z75" i="29"/>
  <c r="Z76" i="29"/>
  <c r="Z77" i="29"/>
  <c r="Z78" i="29"/>
  <c r="Z79" i="29"/>
  <c r="Z80" i="29"/>
  <c r="Z81" i="29"/>
  <c r="Z82" i="29"/>
  <c r="Z83" i="29"/>
  <c r="Z84" i="29"/>
  <c r="Z85" i="29"/>
  <c r="Z86" i="29"/>
  <c r="Z87" i="29"/>
  <c r="Z88" i="29"/>
  <c r="Z89" i="29"/>
  <c r="Z90" i="29"/>
  <c r="Z91" i="29"/>
  <c r="Z92" i="29"/>
  <c r="Z93" i="29"/>
  <c r="Z94" i="29"/>
  <c r="Z95" i="29"/>
  <c r="Z96" i="29"/>
  <c r="Z97" i="29"/>
  <c r="Z98" i="29"/>
  <c r="Z99" i="29"/>
  <c r="Z100" i="29"/>
  <c r="Z101" i="29"/>
  <c r="Z102" i="29"/>
  <c r="Z103" i="29"/>
  <c r="Z104" i="29"/>
  <c r="Z105" i="29"/>
  <c r="Z106" i="29"/>
  <c r="Z107" i="29"/>
  <c r="Z108" i="29"/>
  <c r="Z109" i="29"/>
  <c r="Z110" i="29"/>
  <c r="Z111" i="29"/>
  <c r="Z112" i="29"/>
  <c r="Z113" i="29"/>
  <c r="Z114" i="29"/>
  <c r="Z115" i="29"/>
  <c r="Z116" i="29"/>
  <c r="Z117" i="29"/>
  <c r="Z118" i="29"/>
  <c r="Z119" i="29"/>
  <c r="Z120" i="29"/>
  <c r="Z121" i="29"/>
  <c r="Z122" i="29"/>
  <c r="Z123" i="29"/>
  <c r="Z124" i="29"/>
  <c r="Z125" i="29"/>
  <c r="Z126" i="29"/>
  <c r="Z127" i="29"/>
  <c r="Z128" i="29"/>
  <c r="Z129" i="29"/>
  <c r="Z130" i="29"/>
  <c r="D131" i="29"/>
  <c r="E131" i="29"/>
  <c r="F131" i="29"/>
  <c r="G131" i="29"/>
  <c r="H131" i="29"/>
  <c r="I131" i="29"/>
  <c r="J131" i="29"/>
  <c r="K131" i="29"/>
  <c r="L131" i="29"/>
  <c r="M131" i="29"/>
  <c r="N131" i="29"/>
  <c r="O131" i="29"/>
  <c r="P131" i="29"/>
  <c r="O132" i="29" s="1"/>
  <c r="Q131" i="29"/>
  <c r="R131" i="29"/>
  <c r="S131" i="29"/>
  <c r="T131" i="29"/>
  <c r="U131" i="29"/>
  <c r="V131" i="29"/>
  <c r="W131" i="29"/>
  <c r="X131" i="29"/>
  <c r="Y131" i="29"/>
  <c r="Z5" i="28"/>
  <c r="Z6" i="28"/>
  <c r="Z7" i="28"/>
  <c r="Z8" i="28"/>
  <c r="Z9" i="28"/>
  <c r="Z10" i="28"/>
  <c r="Z11" i="28"/>
  <c r="Z12" i="28"/>
  <c r="Z13" i="28"/>
  <c r="Z14" i="28"/>
  <c r="Z15" i="28"/>
  <c r="Z16" i="28"/>
  <c r="Z17" i="28"/>
  <c r="Z18" i="28"/>
  <c r="Z19" i="28"/>
  <c r="Z20" i="28"/>
  <c r="Z21" i="28"/>
  <c r="Z22" i="28"/>
  <c r="Z23" i="28"/>
  <c r="Z24" i="28"/>
  <c r="Z25" i="28"/>
  <c r="Z26" i="28"/>
  <c r="Z27" i="28"/>
  <c r="Z28" i="28"/>
  <c r="Z29" i="28"/>
  <c r="Z30" i="28"/>
  <c r="Z31" i="28"/>
  <c r="Z32" i="28"/>
  <c r="Z33" i="28"/>
  <c r="Z34" i="28"/>
  <c r="Z35" i="28"/>
  <c r="Z36" i="28"/>
  <c r="Z37" i="28"/>
  <c r="Z38" i="28"/>
  <c r="Z39" i="28"/>
  <c r="Z40" i="28"/>
  <c r="Z41" i="28"/>
  <c r="Z42" i="28"/>
  <c r="Z43" i="28"/>
  <c r="Z44" i="28"/>
  <c r="Z45" i="28"/>
  <c r="Z46" i="28"/>
  <c r="Z47" i="28"/>
  <c r="Z48" i="28"/>
  <c r="Z49" i="28"/>
  <c r="Z50" i="28"/>
  <c r="Z51" i="28"/>
  <c r="Z52" i="28"/>
  <c r="Z53" i="28"/>
  <c r="Z54" i="28"/>
  <c r="Z55" i="28"/>
  <c r="Z56" i="28"/>
  <c r="Z57" i="28"/>
  <c r="Z58" i="28"/>
  <c r="Z59" i="28"/>
  <c r="Z60" i="28"/>
  <c r="Z61" i="28"/>
  <c r="Z62" i="28"/>
  <c r="Z63" i="28"/>
  <c r="Z64" i="28"/>
  <c r="Z65" i="28"/>
  <c r="Z66" i="28"/>
  <c r="Z67" i="28"/>
  <c r="Z68" i="28"/>
  <c r="Z69" i="28"/>
  <c r="Z70" i="28"/>
  <c r="Z71" i="28"/>
  <c r="Z72" i="28"/>
  <c r="Z73" i="28"/>
  <c r="Z74" i="28"/>
  <c r="Z75" i="28"/>
  <c r="Z76" i="28"/>
  <c r="Z77" i="28"/>
  <c r="Z78" i="28"/>
  <c r="Z79" i="28"/>
  <c r="Z80" i="28"/>
  <c r="Z81" i="28"/>
  <c r="Z82" i="28"/>
  <c r="Z83" i="28"/>
  <c r="Z84" i="28"/>
  <c r="Z85" i="28"/>
  <c r="Z86" i="28"/>
  <c r="Z87" i="28"/>
  <c r="Z88" i="28"/>
  <c r="Z89" i="28"/>
  <c r="Z90" i="28"/>
  <c r="Z91" i="28"/>
  <c r="Z92" i="28"/>
  <c r="Z93" i="28"/>
  <c r="Z94" i="28"/>
  <c r="Z95" i="28"/>
  <c r="Z96" i="28"/>
  <c r="Z97" i="28"/>
  <c r="Z98" i="28"/>
  <c r="Z99" i="28"/>
  <c r="Z100" i="28"/>
  <c r="Z101" i="28"/>
  <c r="Z102" i="28"/>
  <c r="Z103" i="28"/>
  <c r="Z104" i="28"/>
  <c r="Z105" i="28"/>
  <c r="Z106" i="28"/>
  <c r="Z107" i="28"/>
  <c r="Z108" i="28"/>
  <c r="Z109" i="28"/>
  <c r="Z110" i="28"/>
  <c r="Z111" i="28"/>
  <c r="Z112" i="28"/>
  <c r="Z113" i="28"/>
  <c r="Z114" i="28"/>
  <c r="Z115" i="28"/>
  <c r="Z116" i="28"/>
  <c r="Z117" i="28"/>
  <c r="Z118" i="28"/>
  <c r="Z119" i="28"/>
  <c r="Z120" i="28"/>
  <c r="Z121" i="28"/>
  <c r="Z122" i="28"/>
  <c r="Z123" i="28"/>
  <c r="Z124" i="28"/>
  <c r="Z125" i="28"/>
  <c r="Z126" i="28"/>
  <c r="Z127" i="28"/>
  <c r="Z128" i="28"/>
  <c r="Z129" i="28"/>
  <c r="Z130" i="28"/>
  <c r="D131" i="28"/>
  <c r="E131" i="28"/>
  <c r="F131" i="28"/>
  <c r="G131" i="28"/>
  <c r="H131" i="28"/>
  <c r="I131" i="28"/>
  <c r="J131" i="28"/>
  <c r="K131" i="28"/>
  <c r="L131" i="28"/>
  <c r="M131" i="28"/>
  <c r="N131" i="28"/>
  <c r="O131" i="28"/>
  <c r="P131" i="28"/>
  <c r="Q131" i="28"/>
  <c r="R131" i="28"/>
  <c r="S131" i="28"/>
  <c r="T131" i="28"/>
  <c r="U131" i="28"/>
  <c r="V131" i="28"/>
  <c r="W131" i="28"/>
  <c r="X131" i="28"/>
  <c r="Y131" i="28"/>
  <c r="AA71" i="29" l="1"/>
  <c r="H132" i="28"/>
  <c r="Q132" i="29"/>
  <c r="AA119" i="29"/>
  <c r="D132" i="29"/>
  <c r="AA47" i="29"/>
  <c r="O132" i="28"/>
  <c r="T132" i="28"/>
  <c r="AA95" i="29"/>
  <c r="AA23" i="29"/>
  <c r="AA107" i="29"/>
  <c r="AA83" i="29"/>
  <c r="AA59" i="29"/>
  <c r="AA35" i="29"/>
  <c r="AA11" i="29"/>
  <c r="V132" i="29"/>
  <c r="K132" i="29"/>
  <c r="Z131" i="29"/>
  <c r="T132" i="29"/>
  <c r="H132" i="29"/>
  <c r="AA125" i="29"/>
  <c r="AA113" i="29"/>
  <c r="AA101" i="29"/>
  <c r="AA89" i="29"/>
  <c r="AA77" i="29"/>
  <c r="AA65" i="29"/>
  <c r="AA53" i="29"/>
  <c r="AA41" i="29"/>
  <c r="AA29" i="29"/>
  <c r="AA17" i="29"/>
  <c r="AA5" i="29"/>
  <c r="AA113" i="28"/>
  <c r="AA89" i="28"/>
  <c r="AA65" i="28"/>
  <c r="AA41" i="28"/>
  <c r="AA17" i="28"/>
  <c r="Q132" i="28"/>
  <c r="D132" i="28"/>
  <c r="AA107" i="28"/>
  <c r="AA83" i="28"/>
  <c r="AA59" i="28"/>
  <c r="AA35" i="28"/>
  <c r="AA11" i="28"/>
  <c r="AA119" i="28"/>
  <c r="AA95" i="28"/>
  <c r="AA71" i="28"/>
  <c r="AA47" i="28"/>
  <c r="AA23" i="28"/>
  <c r="V132" i="28"/>
  <c r="K132" i="28"/>
  <c r="AA125" i="28"/>
  <c r="AA101" i="28"/>
  <c r="AA77" i="28"/>
  <c r="AA53" i="28"/>
  <c r="AA29" i="28"/>
  <c r="AA5" i="28"/>
  <c r="Z131" i="28"/>
  <c r="AA131" i="29" l="1"/>
  <c r="AA131" i="28"/>
  <c r="E141" i="26"/>
  <c r="E140" i="26"/>
  <c r="E139" i="26"/>
  <c r="E138" i="26"/>
  <c r="E137" i="26"/>
  <c r="E136" i="26"/>
  <c r="E142" i="26" l="1"/>
  <c r="J5" i="23"/>
  <c r="P28" i="23" l="1"/>
  <c r="Y131" i="26" l="1"/>
  <c r="X131" i="26"/>
  <c r="W131" i="26"/>
  <c r="V131" i="26"/>
  <c r="U131" i="26"/>
  <c r="T131" i="26"/>
  <c r="T132" i="26" s="1"/>
  <c r="S131" i="26"/>
  <c r="R131" i="26"/>
  <c r="Q131" i="26"/>
  <c r="P131" i="26"/>
  <c r="O131" i="26"/>
  <c r="O132" i="26" s="1"/>
  <c r="N131" i="26"/>
  <c r="M131" i="26"/>
  <c r="L131" i="26"/>
  <c r="K131" i="26"/>
  <c r="K132" i="26" s="1"/>
  <c r="J131" i="26"/>
  <c r="I131" i="26"/>
  <c r="H131" i="26"/>
  <c r="G131" i="26"/>
  <c r="F131" i="26"/>
  <c r="E131" i="26"/>
  <c r="D131" i="26"/>
  <c r="Z130" i="26"/>
  <c r="Z129" i="26"/>
  <c r="Z128" i="26"/>
  <c r="Z127" i="26"/>
  <c r="Z126" i="26"/>
  <c r="Z125" i="26"/>
  <c r="Z124" i="26"/>
  <c r="Z123" i="26"/>
  <c r="Z122" i="26"/>
  <c r="Z121" i="26"/>
  <c r="Z120" i="26"/>
  <c r="Z119" i="26"/>
  <c r="Z118" i="26"/>
  <c r="Z117" i="26"/>
  <c r="Z116" i="26"/>
  <c r="Z115" i="26"/>
  <c r="Z114" i="26"/>
  <c r="Z113" i="26"/>
  <c r="Z112" i="26"/>
  <c r="Z111" i="26"/>
  <c r="Z110" i="26"/>
  <c r="Z109" i="26"/>
  <c r="Z108" i="26"/>
  <c r="Z107" i="26"/>
  <c r="Z106" i="26"/>
  <c r="Z105" i="26"/>
  <c r="Z104" i="26"/>
  <c r="Z103" i="26"/>
  <c r="Z102" i="26"/>
  <c r="Z101" i="26"/>
  <c r="Z100" i="26"/>
  <c r="Z99" i="26"/>
  <c r="Z98" i="26"/>
  <c r="Z97" i="26"/>
  <c r="Z96" i="26"/>
  <c r="Z95" i="26"/>
  <c r="Z94" i="26"/>
  <c r="Z93" i="26"/>
  <c r="Z92" i="26"/>
  <c r="Z91" i="26"/>
  <c r="Z90" i="26"/>
  <c r="Z89" i="26"/>
  <c r="Z88" i="26"/>
  <c r="Z87" i="26"/>
  <c r="Z86" i="26"/>
  <c r="Z85" i="26"/>
  <c r="Z84" i="26"/>
  <c r="Z83" i="26"/>
  <c r="Z82" i="26"/>
  <c r="Z81" i="26"/>
  <c r="Z80" i="26"/>
  <c r="Z79" i="26"/>
  <c r="Z78" i="26"/>
  <c r="Z77" i="26"/>
  <c r="Z76" i="26"/>
  <c r="Z75" i="26"/>
  <c r="Z74" i="26"/>
  <c r="Z73" i="26"/>
  <c r="Z72" i="26"/>
  <c r="Z71" i="26"/>
  <c r="Z70" i="26"/>
  <c r="Z69" i="26"/>
  <c r="Z68" i="26"/>
  <c r="Z67" i="26"/>
  <c r="Z66" i="26"/>
  <c r="Z65" i="26"/>
  <c r="Z64" i="26"/>
  <c r="Z63" i="26"/>
  <c r="Z62" i="26"/>
  <c r="Z61" i="26"/>
  <c r="Z60" i="26"/>
  <c r="Z59" i="26"/>
  <c r="Z58" i="26"/>
  <c r="Z57" i="26"/>
  <c r="Z56" i="26"/>
  <c r="Z55" i="26"/>
  <c r="Z54" i="26"/>
  <c r="Z53" i="26"/>
  <c r="Z52" i="26"/>
  <c r="Z51" i="26"/>
  <c r="Z50" i="26"/>
  <c r="Z49" i="26"/>
  <c r="Z48" i="26"/>
  <c r="Z47" i="26"/>
  <c r="Z46" i="26"/>
  <c r="Z45" i="26"/>
  <c r="Z44" i="26"/>
  <c r="Z43" i="26"/>
  <c r="Z42" i="26"/>
  <c r="Z41" i="26"/>
  <c r="Z40" i="26"/>
  <c r="Z39" i="26"/>
  <c r="Z38" i="26"/>
  <c r="Z37" i="26"/>
  <c r="Z36" i="26"/>
  <c r="Z35" i="26"/>
  <c r="Z34" i="26"/>
  <c r="Z33" i="26"/>
  <c r="Z32" i="26"/>
  <c r="Z31" i="26"/>
  <c r="Z30" i="26"/>
  <c r="Z29" i="26"/>
  <c r="Z28" i="26"/>
  <c r="Z27" i="26"/>
  <c r="Z26" i="26"/>
  <c r="Z25" i="26"/>
  <c r="Z24" i="26"/>
  <c r="Z23" i="26"/>
  <c r="Z22" i="26"/>
  <c r="Z21" i="26"/>
  <c r="Z20" i="26"/>
  <c r="Z19" i="26"/>
  <c r="Z18" i="26"/>
  <c r="Z17" i="26"/>
  <c r="Z16" i="26"/>
  <c r="Z15" i="26"/>
  <c r="Z14" i="26"/>
  <c r="Z13" i="26"/>
  <c r="Z12" i="26"/>
  <c r="Z11" i="26"/>
  <c r="Z10" i="26"/>
  <c r="Z9" i="26"/>
  <c r="Z8" i="26"/>
  <c r="Z7" i="26"/>
  <c r="Z6" i="26"/>
  <c r="Z5" i="26"/>
  <c r="V132" i="26" l="1"/>
  <c r="Q132" i="26"/>
  <c r="AA125" i="26"/>
  <c r="AA41" i="26"/>
  <c r="AA47" i="26"/>
  <c r="AA59" i="26"/>
  <c r="AA71" i="26"/>
  <c r="AA83" i="26"/>
  <c r="AA107" i="26"/>
  <c r="AA119" i="26"/>
  <c r="D132" i="26"/>
  <c r="H132" i="26"/>
  <c r="AA17" i="26"/>
  <c r="AA53" i="26"/>
  <c r="AA77" i="26"/>
  <c r="AA101" i="26"/>
  <c r="AA11" i="26"/>
  <c r="AA23" i="26"/>
  <c r="AA35" i="26"/>
  <c r="AA65" i="26"/>
  <c r="AA89" i="26"/>
  <c r="AA113" i="26"/>
  <c r="AA95" i="26"/>
  <c r="Z131" i="26"/>
  <c r="AA29" i="26"/>
  <c r="AA5" i="26"/>
  <c r="AA131" i="26" l="1"/>
  <c r="Q46" i="23" l="1"/>
  <c r="P24" i="23"/>
  <c r="R24" i="23" s="1"/>
  <c r="P23" i="23"/>
  <c r="R23" i="23" s="1"/>
  <c r="D23" i="23"/>
  <c r="P22" i="23"/>
  <c r="R22" i="23" s="1"/>
  <c r="P21" i="23"/>
  <c r="R21" i="23" s="1"/>
  <c r="S21" i="23" s="1"/>
  <c r="T21" i="23" s="1"/>
  <c r="U21" i="23" s="1"/>
  <c r="V21" i="23" s="1"/>
  <c r="P20" i="23"/>
  <c r="R20" i="23" s="1"/>
  <c r="S20" i="23" s="1"/>
  <c r="T20" i="23" s="1"/>
  <c r="U20" i="23" s="1"/>
  <c r="V20" i="23" s="1"/>
  <c r="P11" i="23"/>
  <c r="S11" i="23" s="1"/>
  <c r="P10" i="23"/>
  <c r="R10" i="23" s="1"/>
  <c r="T11" i="23" l="1"/>
  <c r="U11" i="23"/>
  <c r="V11" i="23"/>
  <c r="S23" i="23"/>
  <c r="T23" i="23"/>
  <c r="U23" i="23"/>
  <c r="V23" i="23" s="1"/>
  <c r="T10" i="23"/>
  <c r="U10" i="23"/>
  <c r="S10" i="23"/>
  <c r="V10" i="23"/>
  <c r="S24" i="23"/>
  <c r="T24" i="23"/>
  <c r="U24" i="23" s="1"/>
  <c r="V24" i="23" s="1"/>
  <c r="U22" i="23"/>
  <c r="V22" i="23" s="1"/>
  <c r="T22" i="23"/>
  <c r="S22" i="23"/>
  <c r="J14" i="23"/>
  <c r="D11" i="23"/>
  <c r="D10" i="23"/>
  <c r="J18" i="23"/>
  <c r="D22" i="23"/>
  <c r="D24" i="23"/>
  <c r="D21" i="23"/>
  <c r="D20" i="23"/>
  <c r="J25" i="23"/>
  <c r="P30" i="23"/>
  <c r="S30" i="23" s="1"/>
  <c r="P29" i="23"/>
  <c r="S29" i="23" s="1"/>
  <c r="D30" i="23"/>
  <c r="D29" i="23"/>
  <c r="P32" i="23"/>
  <c r="R32" i="23" s="1"/>
  <c r="V32" i="23" s="1"/>
  <c r="P33" i="23"/>
  <c r="S33" i="23" s="1"/>
  <c r="D33" i="23"/>
  <c r="D32" i="23"/>
  <c r="S28" i="23"/>
  <c r="T28" i="23" s="1"/>
  <c r="T30" i="23" l="1"/>
  <c r="U30" i="23" s="1"/>
  <c r="V30" i="23" s="1"/>
  <c r="T29" i="23"/>
  <c r="V29" i="23"/>
  <c r="U29" i="23"/>
  <c r="T33" i="23"/>
  <c r="V33" i="23"/>
  <c r="U33" i="23"/>
  <c r="S32" i="23"/>
  <c r="T32" i="23"/>
  <c r="U32" i="23"/>
  <c r="P39" i="23"/>
  <c r="S39" i="23" s="1"/>
  <c r="V39" i="23" l="1"/>
  <c r="U39" i="23"/>
  <c r="D27" i="23"/>
  <c r="Q44" i="23" l="1"/>
  <c r="P27" i="23" l="1"/>
  <c r="T27" i="23" s="1"/>
  <c r="P7" i="23"/>
  <c r="S7" i="23" s="1"/>
  <c r="U7" i="23" l="1"/>
  <c r="T7" i="23"/>
  <c r="V27" i="23"/>
  <c r="U27" i="23"/>
  <c r="V7" i="23" l="1"/>
  <c r="I40" i="23"/>
  <c r="H40" i="23"/>
  <c r="F42" i="23" s="1"/>
  <c r="G40" i="23"/>
  <c r="F40" i="23"/>
  <c r="D39" i="23"/>
  <c r="P38" i="23"/>
  <c r="S38" i="23" s="1"/>
  <c r="J38" i="23"/>
  <c r="D38" i="23"/>
  <c r="P37" i="23"/>
  <c r="S37" i="23" s="1"/>
  <c r="T37" i="23" s="1"/>
  <c r="U37" i="23" s="1"/>
  <c r="V37" i="23" s="1"/>
  <c r="D37" i="23"/>
  <c r="P36" i="23"/>
  <c r="D36" i="23"/>
  <c r="P35" i="23"/>
  <c r="R35" i="23" s="1"/>
  <c r="D35" i="23"/>
  <c r="P34" i="23"/>
  <c r="R34" i="23" s="1"/>
  <c r="S34" i="23" s="1"/>
  <c r="D34" i="23"/>
  <c r="P31" i="23"/>
  <c r="R31" i="23" s="1"/>
  <c r="J31" i="23"/>
  <c r="D31" i="23"/>
  <c r="U28" i="23"/>
  <c r="V28" i="23" s="1"/>
  <c r="D28" i="23"/>
  <c r="P26" i="23"/>
  <c r="R26" i="23" s="1"/>
  <c r="D26" i="23"/>
  <c r="P25" i="23"/>
  <c r="R25" i="23" s="1"/>
  <c r="D25" i="23"/>
  <c r="P19" i="23"/>
  <c r="T19" i="23" s="1"/>
  <c r="U19" i="23" s="1"/>
  <c r="V19" i="23" s="1"/>
  <c r="D19" i="23"/>
  <c r="P18" i="23"/>
  <c r="S18" i="23" s="1"/>
  <c r="D18" i="23"/>
  <c r="P17" i="23"/>
  <c r="D17" i="23"/>
  <c r="P16" i="23"/>
  <c r="S16" i="23" s="1"/>
  <c r="T16" i="23" s="1"/>
  <c r="U16" i="23" s="1"/>
  <c r="V16" i="23" s="1"/>
  <c r="D16" i="23"/>
  <c r="P15" i="23"/>
  <c r="R15" i="23" s="1"/>
  <c r="S15" i="23" s="1"/>
  <c r="T15" i="23" s="1"/>
  <c r="U15" i="23" s="1"/>
  <c r="V15" i="23" s="1"/>
  <c r="D15" i="23"/>
  <c r="P14" i="23"/>
  <c r="S14" i="23" s="1"/>
  <c r="D14" i="23"/>
  <c r="P13" i="23"/>
  <c r="D13" i="23"/>
  <c r="P12" i="23"/>
  <c r="S12" i="23" s="1"/>
  <c r="P9" i="23"/>
  <c r="R9" i="23" s="1"/>
  <c r="D9" i="23"/>
  <c r="P8" i="23"/>
  <c r="S8" i="23" s="1"/>
  <c r="D8" i="23"/>
  <c r="D7" i="23"/>
  <c r="P6" i="23"/>
  <c r="S6" i="23" s="1"/>
  <c r="D6" i="23"/>
  <c r="P5" i="23"/>
  <c r="S5" i="23" s="1"/>
  <c r="D5" i="23"/>
  <c r="S26" i="23" l="1"/>
  <c r="T26" i="23"/>
  <c r="U26" i="23" s="1"/>
  <c r="T9" i="23"/>
  <c r="R46" i="23"/>
  <c r="F41" i="23"/>
  <c r="F43" i="23" s="1"/>
  <c r="S36" i="23"/>
  <c r="T36" i="23" s="1"/>
  <c r="U36" i="23" s="1"/>
  <c r="V36" i="23" s="1"/>
  <c r="T6" i="23"/>
  <c r="U6" i="23"/>
  <c r="S13" i="23"/>
  <c r="T13" i="23" s="1"/>
  <c r="U13" i="23" s="1"/>
  <c r="V13" i="23" s="1"/>
  <c r="U18" i="23"/>
  <c r="V18" i="23"/>
  <c r="T18" i="23"/>
  <c r="T17" i="23"/>
  <c r="S17" i="23"/>
  <c r="T38" i="23"/>
  <c r="T39" i="23" s="1"/>
  <c r="V38" i="23"/>
  <c r="U38" i="23"/>
  <c r="V8" i="23"/>
  <c r="U8" i="23"/>
  <c r="T8" i="23"/>
  <c r="T25" i="23"/>
  <c r="S25" i="23"/>
  <c r="U25" i="23"/>
  <c r="V25" i="23" s="1"/>
  <c r="U9" i="23"/>
  <c r="S9" i="23"/>
  <c r="V9" i="23"/>
  <c r="S31" i="23"/>
  <c r="V31" i="23"/>
  <c r="U31" i="23"/>
  <c r="T31" i="23"/>
  <c r="Q45" i="23"/>
  <c r="U17" i="23"/>
  <c r="Q47" i="23"/>
  <c r="T34" i="23"/>
  <c r="U34" i="23" s="1"/>
  <c r="V34" i="23" s="1"/>
  <c r="R44" i="23"/>
  <c r="Q40" i="23"/>
  <c r="T12" i="23"/>
  <c r="V12" i="23"/>
  <c r="U12" i="23"/>
  <c r="U14" i="23"/>
  <c r="T14" i="23"/>
  <c r="V14" i="23"/>
  <c r="R47" i="23"/>
  <c r="S46" i="23" l="1"/>
  <c r="T46" i="23"/>
  <c r="U46" i="23"/>
  <c r="Q48" i="23"/>
  <c r="Q49" i="23" s="1"/>
  <c r="S35" i="23"/>
  <c r="T35" i="23" s="1"/>
  <c r="U35" i="23" s="1"/>
  <c r="V35" i="23" s="1"/>
  <c r="S47" i="23"/>
  <c r="V17" i="23"/>
  <c r="S45" i="23"/>
  <c r="R45" i="23"/>
  <c r="S44" i="23"/>
  <c r="V44" i="23"/>
  <c r="T44" i="23"/>
  <c r="U44" i="23"/>
  <c r="R40" i="23"/>
  <c r="S40" i="23"/>
  <c r="T5" i="23"/>
  <c r="T45" i="23" s="1"/>
  <c r="S48" i="23" l="1"/>
  <c r="S49" i="23" s="1"/>
  <c r="R48" i="23"/>
  <c r="R49" i="23" s="1"/>
  <c r="V26" i="23"/>
  <c r="T47" i="23"/>
  <c r="T48" i="23" s="1"/>
  <c r="T49" i="23" s="1"/>
  <c r="V6" i="23"/>
  <c r="V46" i="23" s="1"/>
  <c r="W46" i="23" s="1"/>
  <c r="U5" i="23"/>
  <c r="U45" i="23" s="1"/>
  <c r="T40" i="23"/>
  <c r="V47" i="23" l="1"/>
  <c r="W48" i="23" s="1"/>
  <c r="U47" i="23"/>
  <c r="U48" i="23" s="1"/>
  <c r="U49" i="23" s="1"/>
  <c r="V5" i="23"/>
  <c r="U40" i="23"/>
  <c r="V40" i="23" l="1"/>
  <c r="V45" i="23"/>
  <c r="V48" i="23" l="1"/>
  <c r="Q53" i="23" s="1"/>
  <c r="Q54" i="23" s="1"/>
  <c r="W44" i="23"/>
  <c r="V49" i="23" l="1"/>
  <c r="X44" i="23"/>
  <c r="X46" i="23"/>
  <c r="X48" i="23"/>
</calcChain>
</file>

<file path=xl/sharedStrings.xml><?xml version="1.0" encoding="utf-8"?>
<sst xmlns="http://schemas.openxmlformats.org/spreadsheetml/2006/main" count="5196" uniqueCount="1684">
  <si>
    <t>Desarrollar una oferta académica pertinente, flexible, innovadora, de alta calidad acorde con las aspiraciones de los estudiantes y las demandas de la sociedad en el contexto nacional e internacional.</t>
  </si>
  <si>
    <t>Consolidar la cultura de alta calidad, mediante procesos de autoevaluación y autorregulación con fines de acreditación de programas académicos e institucional.</t>
  </si>
  <si>
    <t>Consolidar la cultura de investigación conducente tanto a la generación, apropiación, circulación y transferencia de conocimiento como al emprendimiento e innovación, con impacto en la sociedad local, regional, nacional e internacional.</t>
  </si>
  <si>
    <t>ESTRATEGIA</t>
  </si>
  <si>
    <t>INICIATIVA ESTRATÉGICA</t>
  </si>
  <si>
    <t>META</t>
  </si>
  <si>
    <t>OBSERVACIONES</t>
  </si>
  <si>
    <t>X</t>
  </si>
  <si>
    <t xml:space="preserve">RESPONSABLE </t>
  </si>
  <si>
    <t>Diseñar e implementar lineamientos para los procesos de autorregulación de los programas académicos</t>
  </si>
  <si>
    <t>Estimular la cooperación académica y la visibilidad de la productividad intelectual de los grupos de investigación</t>
  </si>
  <si>
    <t>Oficina de Autoevaluación y Acreditación
Todas las Facultades</t>
  </si>
  <si>
    <t>Oficina de Autoevaluación y Acreditación</t>
  </si>
  <si>
    <t>Vicerrectoría Académica
Todas las Facultades</t>
  </si>
  <si>
    <t>Vicerrectoría Académica 
División de Recursos Humanos</t>
  </si>
  <si>
    <t>Oficina de Investigaciones</t>
  </si>
  <si>
    <t>Diseñar y ofertar nuevos programas de posgrado presenciales.</t>
  </si>
  <si>
    <t>Aumentar la cobertura educativa a nivel local y regional con acceso a una oferta académica pertinente y sostenible.</t>
  </si>
  <si>
    <t>Obtener la acreditación de los programas acreditables ofrecidos por la Unicolmayor</t>
  </si>
  <si>
    <t>Obtener la acreditación institucional de la Unicolmayor</t>
  </si>
  <si>
    <t>Vicerrectoría Académica
Todas las Facultades</t>
  </si>
  <si>
    <t xml:space="preserve">Rectoría
Vicerrectoría Académica
Vicerrectoría Administrativa
División de Recursos Humanos
</t>
  </si>
  <si>
    <t>Definir e implementar una política de multilingüismo</t>
  </si>
  <si>
    <t>Vicerrectoría Académica
Todas las Facultades 
Programa Ciencias Básicas</t>
  </si>
  <si>
    <t>Diseñar lineamientos curriculares institucionales que integren de modo sistémico los ámbitos curriculares: macro (institucional), meso (facultad) y micro (programas).</t>
  </si>
  <si>
    <t xml:space="preserve">Actualizar  los Proyectos Educativos de Programas -PEP en articulación con el MOPEI a partir de la implementación de los lineamientos curriculares. </t>
  </si>
  <si>
    <t>Vicerrectoría Académica
 Oficina de Autoevaluación y acreditación
Todas las Facultades   
Programa Ciencias Básicas</t>
  </si>
  <si>
    <t>(No. De PEP actualizados / No. De programas existentes) * 100</t>
  </si>
  <si>
    <t>(No. De programas nuevos de pregrado ofertados / No. De programas nuevos de pregrado proyectados a ofertar) * 100</t>
  </si>
  <si>
    <t>Vicerrectoría Académica
Todas las Facultades
Programa Ciencias Básicas</t>
  </si>
  <si>
    <t>(No. De programas nuevos de posgrado ofertados / No. De programas nuevos de posgrado proyectados a ofertar) * 100</t>
  </si>
  <si>
    <t>(No. De programas virtuales ofertados / No. de programas virtuales proyectados) * 100</t>
  </si>
  <si>
    <t xml:space="preserve">Vicerrectoría Académica
Todas las Facultades
Oficina de Proyección Social
</t>
  </si>
  <si>
    <t>(No. De programas con presencia regional / No. De programas proyectados con presencia regional)*100</t>
  </si>
  <si>
    <t>Incrementar el Porcentaje de estudiantes con resultados de pruebas SABER PRO por encima de la media nacional</t>
  </si>
  <si>
    <t>Vicerrectoría Académica
Todas las Facultades
División de Recursos Humanos</t>
  </si>
  <si>
    <t>Implementar el sistema de investigación de UNICOLMAYOR que fortalezca la articulación entre las funciones misionales.</t>
  </si>
  <si>
    <t>Oficina de Investigaciones
Comité Institucional de Investigaciones</t>
  </si>
  <si>
    <t xml:space="preserve">Implementar un sistema de información que soporte los procesos de gestión del conocimiento. </t>
  </si>
  <si>
    <t xml:space="preserve">Redefinir las líneas de investigación institucional con base en las demandas del contexto y la prospectiva académica de UNICOLMAYOR. </t>
  </si>
  <si>
    <t>Oficina de Investigaciones
Comité Institucional de Investigaciones
Grupos de Investigación</t>
  </si>
  <si>
    <t>Articular la Proyección Social - Extensión con la docencia e investigación, a partir de la permanente interacción con el Estado, la comunidad, el sector productivo y demás agentes interesados, que aporte al desarrollo socio-económico y ambiental a nivel local, regional, nacional e internacional.</t>
  </si>
  <si>
    <t>Implementar el modelo de proyección social y extensión de la Unicolmayor teniendo en cuenta la integración e interacción de la Universidad con el entorno.</t>
  </si>
  <si>
    <t>(Número de unidades de gestión actualizadas / Número de unidades de gestión existentes) *100</t>
  </si>
  <si>
    <t xml:space="preserve">Diversificar el portafolio de servicios ofertados a la sociedad y a los sectores de la economía. </t>
  </si>
  <si>
    <t xml:space="preserve">Incrementar la cobertura de cursos de extensión </t>
  </si>
  <si>
    <t>Oficina de Proyección Social
Cursos de extensión</t>
  </si>
  <si>
    <t>Fortalecer los mecanismos de relacionamiento con los egresados para enriquecer  los procesos académicos y su proyección profesional.</t>
  </si>
  <si>
    <t>Incrementar la participación de los graduados en los mecanismos de relacionamiento con la Universidad</t>
  </si>
  <si>
    <t xml:space="preserve">Fortalecer el bienestar institucional que promueva la permanencia estudiantil y el desarrollo humano integral de la comunidad universitaria. </t>
  </si>
  <si>
    <t>Consolidar un modelo integral de bienestar para la comunidad universitaria.</t>
  </si>
  <si>
    <t>Vicerrectoría Administrativa
División del Medio Universitario
División de Recursos Humanos</t>
  </si>
  <si>
    <t>Consolidar el sistema de permanencia y graduación estudiantil</t>
  </si>
  <si>
    <t>Implementar el Sistema de Permanencia y Graduación (Política, Estrategias de acompañamiento y Sistema de alertas tempranas).</t>
  </si>
  <si>
    <t xml:space="preserve">Disminuir el promedio institucional de deserción estudiantil </t>
  </si>
  <si>
    <t>Integrar la dimensión de internacionalización e interculturalidad a las funciones sustantivas de la universidad con visión global, en respuesta a las demandas de la sociedad.</t>
  </si>
  <si>
    <t>División de Promoción y Relaciones Interinstitucionales</t>
  </si>
  <si>
    <t>Fortalecer el intercambio cultural de la comunidad académica desde los ejes de internacionalización.</t>
  </si>
  <si>
    <t>Aumentar la presencia de estudiantes extranjeros en la institución.</t>
  </si>
  <si>
    <t xml:space="preserve"> </t>
  </si>
  <si>
    <t>Establecer una cátedra virtual conjunta relacionada con la temática intercultural</t>
  </si>
  <si>
    <t>Implementar actividades extracurriculares y programas de convivencia entre estudiantes locales y extranjeros</t>
  </si>
  <si>
    <t>(No. Actividades Realizadas / No. De Actividades planeadas) * 100</t>
  </si>
  <si>
    <t>Establecer convenios con instituciones y centros especializados en el estudio de culturas y regiones extranjeras</t>
  </si>
  <si>
    <t>(No. De Convenios Establecidos / No. De Convenios Proyectados) * 100</t>
  </si>
  <si>
    <t>División de Promoción y Relaciones Interinstitucionales
Oficina de Investigaciones</t>
  </si>
  <si>
    <t>División de Promoción y Relaciones Interinstitucionales
Oficina de Proyección Social</t>
  </si>
  <si>
    <t xml:space="preserve">Fortalecer la internacionalización desde las redes de cooperación y las comunidades académicas, en articulación con la docencia, la investigación y  la proyección social. </t>
  </si>
  <si>
    <t>División de Promoción Y Relaciones Interinstitucionales</t>
  </si>
  <si>
    <t>Gestionar de manera eficiente y eficaz el talento humano, los recursos financieros, físicos y  tecnológicos que aseguren la sostenibilidad institucional.</t>
  </si>
  <si>
    <t>Modernizar la plataforma tecnológica acorde con las necesidades de la comunidad universitaria y el desarrollo, uso y apropiación de las TIC.</t>
  </si>
  <si>
    <t>Vicerrectoría Administrativa
 Oficina de Planeación, Sistemas y Desarrollo
 División de Servicios Administrativos y Recursos Físicos</t>
  </si>
  <si>
    <t>Oficina de Planeación, Sistemas y Desarrollo
División de Servicios Administrativos y Recursos Físicos</t>
  </si>
  <si>
    <t>Oficina de Planeación, Sistemas y Desarrollo</t>
  </si>
  <si>
    <t xml:space="preserve">Optimizar los recursos financieros y gestionar nuevas fuentes de ingresos.  </t>
  </si>
  <si>
    <t>Apropiar un mínimo del 80 % de los excedentes financieros del periodo para inversión en proyectos de la función misional en la siguiente vigencia</t>
  </si>
  <si>
    <t>Fortalecer la Gestión del talento humano  acorde con las dinámicas y demandas de la educación superior.</t>
  </si>
  <si>
    <t xml:space="preserve">Vicerrectoría administrativa  
Planeación, Sistemas y Desarrollo
División de Recursos Humanos </t>
  </si>
  <si>
    <t>Actualizar el manual especifico de funciones  y competencias laborales</t>
  </si>
  <si>
    <t xml:space="preserve">Vicerrectoría administrativa,  Secretaria General, Planeación y Recursos Humanos </t>
  </si>
  <si>
    <t>División Recursos Humanos</t>
  </si>
  <si>
    <t>Mejorar la infraestructura física de la Universidad que responda a la visión institucional.</t>
  </si>
  <si>
    <t>Proveer un espacio físico para el almacenamiento, conservación y custodia del patrimonio documental de la Universidad</t>
  </si>
  <si>
    <t>Consolidar la gestión organizacional efectiva, con procesos eficientes y eficaces, soportada en una administración oportuna para el cumplimiento de los compromisos misionales y la generación de valor a sus grupos de interés.</t>
  </si>
  <si>
    <t>Actualizar la normatividad institucional que responda a las dinámicas y demandas de la educación superior</t>
  </si>
  <si>
    <t>Actualizar el reglamento estudiantil de pregrado.</t>
  </si>
  <si>
    <t>Rectoría 
Vicerrectoría Académica
Oficina Jurídica</t>
  </si>
  <si>
    <t>Actualizar el Estatuto Docente.</t>
  </si>
  <si>
    <t>Actualizar el reglamento de bienestar universitario</t>
  </si>
  <si>
    <t>Rectoría 
Vicerrectoría Administrativa   
Vicerrectoría Académica
División del Medio Universitario
Oficina Jurídica</t>
  </si>
  <si>
    <t>Rectoría
Vicerrectoría Administrativa
Oficina Jurídica</t>
  </si>
  <si>
    <t>6.2</t>
  </si>
  <si>
    <t>Fortalecer el modelo de gestión organizacional sustentado en el mejoramiento continuo, para una administración moderna y eficaz enfocada a la cultura del servicio</t>
  </si>
  <si>
    <t>Rectoría
Oficina de Planeación, Sistemas y Desarrollo
Oficina de Autoevaluación y Acreditación
Oficina de Control Interno</t>
  </si>
  <si>
    <t>Secretaria General</t>
  </si>
  <si>
    <t>Diseñar y ofertar programas de pregrado presenciales</t>
  </si>
  <si>
    <t xml:space="preserve">Implementar mejoras curriculares a los programas a partir de los procesos de evaluación, orientados a la pertinencia, innovación, flexibilidad e impacto  en la sociedad a partir de la actualización de los PEP. </t>
  </si>
  <si>
    <t>Diseñar y ofertar programas distancia-virtuales (tecnológicos, de pregrado y posgrado)</t>
  </si>
  <si>
    <t>Oficina de Autoevaluación y Acreditación
Todas las Facultades
 Oficina de Planeación Sistemas y Desarrollo
Oficina de Control Interno</t>
  </si>
  <si>
    <t>Actualizar el sistema de evaluación de desempeño docente</t>
  </si>
  <si>
    <t>Determinar y fortalecer continuamente el impacto de la cualificación docente en las competencias  en el manejo de un segundo idioma (multilingüismo), en pedagogía y en TIC</t>
  </si>
  <si>
    <t xml:space="preserve">Incrementar el número de los docentes investigadores y los grupos de investigación  categorizados por COLCIENCIAS </t>
  </si>
  <si>
    <t xml:space="preserve">Fortalecer las capacidades investigativas que estimulen la innovación, la generación, apropiación y transferencia del conocimiento </t>
  </si>
  <si>
    <t xml:space="preserve">Actualizar e implementar el Modelo Institucional de Acreditación - MIA en articulación con los sistemas de gestión institucionales y acorde con la normatividad  de Educación Superior vigente. </t>
  </si>
  <si>
    <t>Crear un centro de Investigación a partir de los resultados de los estudios de factibilidad</t>
  </si>
  <si>
    <t xml:space="preserve">Desarrollar investigaciones financiadas con fondos concursables externos o  enmarcados en alianzas Universidad - Empresa - Estado - Sociedad </t>
  </si>
  <si>
    <t>Oficina de Investigaciones
Grupos de Investigación
Comité Institucional de Investigaciones
Oficina de Proyección Social</t>
  </si>
  <si>
    <t>Virtualizar oferta de servicios de proyección social</t>
  </si>
  <si>
    <t>(No. De servicios virtualizados / No. De servicios proyectados a virtualizar) * 100</t>
  </si>
  <si>
    <t xml:space="preserve">Generar impacto social en la población atendida por las unidades de gestión  </t>
  </si>
  <si>
    <t>Aumentar los ingresos por venta de servicios y de educación continuada</t>
  </si>
  <si>
    <t>División de promoción y relaciones interinstitucionales
Todas las Facultades
Oficina de Autoevaluación y Acreditación</t>
  </si>
  <si>
    <t>Incrementar la movilidad en casa de docentes y estudiantes</t>
  </si>
  <si>
    <t>Incrementar la internacionalización de la investigación</t>
  </si>
  <si>
    <t xml:space="preserve">División de Promoción y Relaciones Interinstitucionales
Vicerrectoría Académica
Todas las Facultades </t>
  </si>
  <si>
    <t>Incrementar experiencias de internacionalización a partir del desarrollo de competencias de multilingüismo en la comunidad Universitaria</t>
  </si>
  <si>
    <t>Implementar los lineamientos institucionales para los procesos de autoevaluación de los programas académicos con fines de renovación de registro calificado y acreditación</t>
  </si>
  <si>
    <t xml:space="preserve">Implementar las iniciativas suscritas en los convenios, alianzas y redes </t>
  </si>
  <si>
    <t>División de Promoción y Relaciones Interinstitucionales
Todas las Facultades
Oficina de Investigación
Oficina de Proyección Social
Vicerrectoría Académica</t>
  </si>
  <si>
    <t>Aumentar el numero de docentes con formación posgradual a nivel de maestría o doctorado</t>
  </si>
  <si>
    <t>Oficina de Autoevaluación y Acreditación
Comité de acreditación institucional
Comité de acreditación de Programas</t>
  </si>
  <si>
    <t xml:space="preserve"> Rectoría
Oficina de Autoevaluación y Acreditación
Vicerrectoría Académica
Vicerrectoría Administrativa
Oficina de Investigación
Oficina de Proyección Social</t>
  </si>
  <si>
    <r>
      <rPr>
        <b/>
        <sz val="11"/>
        <rFont val="Calibri"/>
        <family val="2"/>
        <scheme val="minor"/>
      </rPr>
      <t xml:space="preserve">80% </t>
    </r>
    <r>
      <rPr>
        <sz val="11"/>
        <rFont val="Calibri"/>
        <family val="2"/>
        <scheme val="minor"/>
      </rPr>
      <t>de los estudiantes con resultados de saber pro por encima de la media
(</t>
    </r>
    <r>
      <rPr>
        <b/>
        <sz val="11"/>
        <rFont val="Calibri"/>
        <family val="2"/>
        <scheme val="minor"/>
      </rPr>
      <t>incremento del 7%</t>
    </r>
    <r>
      <rPr>
        <sz val="11"/>
        <rFont val="Calibri"/>
        <family val="2"/>
        <scheme val="minor"/>
      </rPr>
      <t xml:space="preserve"> con respecto a la línea base)</t>
    </r>
  </si>
  <si>
    <t>Vicerrectoría Académica
Todas las Facultades
Programa de Ciencias Básicas
División de Recursos Humanos</t>
  </si>
  <si>
    <t>Implementar la política de investigación de la institución</t>
  </si>
  <si>
    <t>Oficina de Investigaciones
Todas las Facultades
Programa de Ciencias Básicas
Comité Institucional de Investigaciones</t>
  </si>
  <si>
    <t>Oficina de Investigaciones
Todas las Facultades
Programa de Ciencias Básicas</t>
  </si>
  <si>
    <t>Oficina de Investigaciones
Todas la facultades
Programa de Ciencias Básicas
Oficina de Proyección Social</t>
  </si>
  <si>
    <t>Crear e implementar las Unidades de Gestión y Unidades de Apoyo propuestas en el Modelo Institucional de Proyección Social y Extensión MIPSE.</t>
  </si>
  <si>
    <t>(Número de unidades de gestión o apoyo creadas / Número de unidades de gestión o apoyo propuestas para crear en el MIPSE) * 100</t>
  </si>
  <si>
    <t xml:space="preserve">Actualizar e implementar las Unidades de Gestión existentes conforme a la política institucional de Proyección Social y Extensión </t>
  </si>
  <si>
    <t xml:space="preserve">
Gestionar programas y proyectos de extensión, innovación y desarrollo social con impacto local, regional y nacional.</t>
  </si>
  <si>
    <t>Visibilizar la Universidad Colegio Mayor de Cundinamarca mediante el desarrollo de los ejes para la internacionalización en articulación con las funciones misionales</t>
  </si>
  <si>
    <t>Incrementar la movilidad académica en doble vía tanto nacional como internacional</t>
  </si>
  <si>
    <t>Implementar la internacionalización de la proyección social a través de la ejecución de proyectos</t>
  </si>
  <si>
    <t xml:space="preserve">Incrementar la internacionalización a través de los convenios, alianzas estratégicas  y redes </t>
  </si>
  <si>
    <r>
      <t>Ampliar la oferta educativa y la cobertura local y regional,  en las diferentes modalidades impulsando la virtualidad en programas de pregrado y posgrado.</t>
    </r>
    <r>
      <rPr>
        <b/>
        <sz val="11"/>
        <color rgb="FFFF0000"/>
        <rFont val="Calibri"/>
        <family val="2"/>
        <scheme val="minor"/>
      </rPr>
      <t xml:space="preserve"> </t>
    </r>
  </si>
  <si>
    <t>(No. De graduados participantes en el periodo actual - No de graduados participantes en el periodo anterior) /No de graduados participantes en el periodo anterior) *100</t>
  </si>
  <si>
    <t>División de promoción y relaciones interinstitucionales
Oficina de Proyección Social
Oficina de Investigaciones
Todas las Facultades</t>
  </si>
  <si>
    <r>
      <rPr>
        <b/>
        <sz val="11"/>
        <rFont val="Calibri"/>
        <family val="2"/>
        <scheme val="minor"/>
      </rPr>
      <t>73%</t>
    </r>
    <r>
      <rPr>
        <sz val="11"/>
        <rFont val="Calibri"/>
        <family val="2"/>
        <scheme val="minor"/>
      </rPr>
      <t xml:space="preserve"> de los estudiantes con resultados de saber pro por encima de la media</t>
    </r>
  </si>
  <si>
    <t>Acreditación institucional</t>
  </si>
  <si>
    <r>
      <rPr>
        <b/>
        <sz val="11"/>
        <rFont val="Calibri"/>
        <family val="2"/>
        <scheme val="minor"/>
      </rPr>
      <t>100%</t>
    </r>
    <r>
      <rPr>
        <sz val="11"/>
        <rFont val="Calibri"/>
        <family val="2"/>
        <scheme val="minor"/>
      </rPr>
      <t xml:space="preserve"> de las recomendaciones del CNA cerradas</t>
    </r>
  </si>
  <si>
    <r>
      <rPr>
        <b/>
        <sz val="11"/>
        <rFont val="Calibri"/>
        <family val="2"/>
        <scheme val="minor"/>
      </rPr>
      <t xml:space="preserve">1 </t>
    </r>
    <r>
      <rPr>
        <sz val="11"/>
        <rFont val="Calibri"/>
        <family val="2"/>
        <scheme val="minor"/>
      </rPr>
      <t>Acreditación Institucional Otorgada</t>
    </r>
  </si>
  <si>
    <t>Elaborar e implementar el Plan Estratégico de Tecnologías de la Información - PETI</t>
  </si>
  <si>
    <t>Implementar la Políticas de Gobierno Digital y de Seguridad Digital</t>
  </si>
  <si>
    <t xml:space="preserve">Oficina de Planeación, Sistemas y Desarrollo </t>
  </si>
  <si>
    <r>
      <rPr>
        <b/>
        <sz val="11"/>
        <rFont val="Calibri"/>
        <family val="2"/>
        <scheme val="minor"/>
      </rPr>
      <t xml:space="preserve">100% </t>
    </r>
    <r>
      <rPr>
        <sz val="11"/>
        <rFont val="Calibri"/>
        <family val="2"/>
        <scheme val="minor"/>
      </rPr>
      <t>de los equipos de computo con obsolescencia tecnológica renovados</t>
    </r>
  </si>
  <si>
    <t>Aumentar el parque computacional y renovar los equipos de computo que han superado su vida útil por obsolescencia tecnológica</t>
  </si>
  <si>
    <t xml:space="preserve">Fortalecer los sistemas de información académicos y administrativos de la Universidad </t>
  </si>
  <si>
    <t>Aumentar cobertura y calidad en la conectividad</t>
  </si>
  <si>
    <t>Diseñar e implementar el Estatuto Administrativo</t>
  </si>
  <si>
    <t xml:space="preserve">Mantener y/o recuperar la categorización de las revistas científicas institucionales </t>
  </si>
  <si>
    <t>División de Recursos Humanos</t>
  </si>
  <si>
    <t>(No. De programas acreditados / No. De Programas acreditables) *100</t>
  </si>
  <si>
    <r>
      <rPr>
        <b/>
        <sz val="11"/>
        <rFont val="Calibri"/>
        <family val="2"/>
        <scheme val="minor"/>
      </rPr>
      <t xml:space="preserve">80% </t>
    </r>
    <r>
      <rPr>
        <sz val="11"/>
        <rFont val="Calibri"/>
        <family val="2"/>
        <scheme val="minor"/>
      </rPr>
      <t>de docentes capacitados que logran una evaluación igual o superior a 4.0</t>
    </r>
  </si>
  <si>
    <r>
      <rPr>
        <b/>
        <sz val="11"/>
        <rFont val="Calibri"/>
        <family val="2"/>
        <scheme val="minor"/>
      </rPr>
      <t>80%</t>
    </r>
    <r>
      <rPr>
        <sz val="11"/>
        <rFont val="Calibri"/>
        <family val="2"/>
        <scheme val="minor"/>
      </rPr>
      <t xml:space="preserve"> de docentes capacitados que desarrollan mediaciones TIC</t>
    </r>
  </si>
  <si>
    <t>E 1.1</t>
  </si>
  <si>
    <t>E 1.2</t>
  </si>
  <si>
    <t>E 1.3</t>
  </si>
  <si>
    <t>E 1.4</t>
  </si>
  <si>
    <t>IE 1.1</t>
  </si>
  <si>
    <t>IE 1.2</t>
  </si>
  <si>
    <t>IE 1.3</t>
  </si>
  <si>
    <t>IE 1.4</t>
  </si>
  <si>
    <t>IE 1.5</t>
  </si>
  <si>
    <t>IE 1.6</t>
  </si>
  <si>
    <t>IE 1.7</t>
  </si>
  <si>
    <t>IE 1.8</t>
  </si>
  <si>
    <t>IE 1.9</t>
  </si>
  <si>
    <t>IE 1.10</t>
  </si>
  <si>
    <t>IE 1.11</t>
  </si>
  <si>
    <t>IE 1.12</t>
  </si>
  <si>
    <t>IE 1.13</t>
  </si>
  <si>
    <t>IE 1.14</t>
  </si>
  <si>
    <t>IE 1.15</t>
  </si>
  <si>
    <t>IE 1.16</t>
  </si>
  <si>
    <t>IE 1.17</t>
  </si>
  <si>
    <t>IE 1.18</t>
  </si>
  <si>
    <t>IE 1.19</t>
  </si>
  <si>
    <t>IE 1.20</t>
  </si>
  <si>
    <r>
      <rPr>
        <b/>
        <sz val="11"/>
        <rFont val="Calibri"/>
        <family val="2"/>
        <scheme val="minor"/>
      </rPr>
      <t xml:space="preserve">4 </t>
    </r>
    <r>
      <rPr>
        <sz val="11"/>
        <rFont val="Calibri"/>
        <family val="2"/>
        <scheme val="minor"/>
      </rPr>
      <t>Programas reacreditados</t>
    </r>
  </si>
  <si>
    <t>E 2.1</t>
  </si>
  <si>
    <t>E 2.2</t>
  </si>
  <si>
    <t>E 2.3</t>
  </si>
  <si>
    <t>IE 2.2</t>
  </si>
  <si>
    <t>IE 2.1</t>
  </si>
  <si>
    <t>IE 2.3</t>
  </si>
  <si>
    <t>IE 2.4</t>
  </si>
  <si>
    <t>IE 2.5</t>
  </si>
  <si>
    <t>IE 2.6</t>
  </si>
  <si>
    <t>IE 2.7</t>
  </si>
  <si>
    <t>IE 2.8</t>
  </si>
  <si>
    <t>E 3.1</t>
  </si>
  <si>
    <t>E 3.2</t>
  </si>
  <si>
    <t>E 3.3</t>
  </si>
  <si>
    <t>E 3.4</t>
  </si>
  <si>
    <t>(No. Beneficiados con programas de proyección social en el periodo actual - No. De beneficiados en el periodo anterior / No. beneficiados en el periodo anterior) * 100</t>
  </si>
  <si>
    <t>Transformaciones sociales individuales y colectivas de acuerdo con el modelo establecido</t>
  </si>
  <si>
    <t>IE 3.1</t>
  </si>
  <si>
    <t>IE 3.2</t>
  </si>
  <si>
    <t>IE 3.3</t>
  </si>
  <si>
    <t>IE 3.4</t>
  </si>
  <si>
    <t>IE 3.5</t>
  </si>
  <si>
    <t>IE 3.6</t>
  </si>
  <si>
    <t>IE 3.7</t>
  </si>
  <si>
    <t>IE 3.8</t>
  </si>
  <si>
    <t xml:space="preserve">Modernizar la gestión documental de la entidad </t>
  </si>
  <si>
    <t>IE 6.1</t>
  </si>
  <si>
    <t>IE 6.2</t>
  </si>
  <si>
    <t>IE 6.3</t>
  </si>
  <si>
    <t>IE 6.4</t>
  </si>
  <si>
    <t>IE 6.5</t>
  </si>
  <si>
    <t>IE 6.6</t>
  </si>
  <si>
    <t>IE 6.7</t>
  </si>
  <si>
    <r>
      <rPr>
        <b/>
        <sz val="11"/>
        <rFont val="Calibri"/>
        <family val="2"/>
        <scheme val="minor"/>
      </rPr>
      <t>100%</t>
    </r>
    <r>
      <rPr>
        <sz val="11"/>
        <rFont val="Calibri"/>
        <family val="2"/>
        <scheme val="minor"/>
      </rPr>
      <t xml:space="preserve"> de ejecución del PETI</t>
    </r>
  </si>
  <si>
    <t xml:space="preserve"> E 5.1</t>
  </si>
  <si>
    <t>E 5.2</t>
  </si>
  <si>
    <t>E 5.3</t>
  </si>
  <si>
    <t>IE 5.1</t>
  </si>
  <si>
    <t>IE 5.2</t>
  </si>
  <si>
    <t>IE 5.3</t>
  </si>
  <si>
    <t>IE 5.4</t>
  </si>
  <si>
    <t>IE 5.5</t>
  </si>
  <si>
    <t>IE 5.6</t>
  </si>
  <si>
    <t>IE 5.7</t>
  </si>
  <si>
    <t>IE 5.8</t>
  </si>
  <si>
    <t>IE 5.9</t>
  </si>
  <si>
    <t>IE 5.10</t>
  </si>
  <si>
    <t>IE 5.11</t>
  </si>
  <si>
    <t>IE 5.12</t>
  </si>
  <si>
    <t>Oficina de Proyección Social
Todas las Facultades
Programa de Ciencias Básicas
Comité Institucional de Proyección Social</t>
  </si>
  <si>
    <r>
      <rPr>
        <b/>
        <sz val="11"/>
        <rFont val="Calibri"/>
        <family val="2"/>
        <scheme val="minor"/>
      </rPr>
      <t>100%</t>
    </r>
    <r>
      <rPr>
        <sz val="11"/>
        <rFont val="Calibri"/>
        <family val="2"/>
        <scheme val="minor"/>
      </rPr>
      <t xml:space="preserve">
(</t>
    </r>
    <r>
      <rPr>
        <b/>
        <sz val="11"/>
        <rFont val="Calibri"/>
        <family val="2"/>
        <scheme val="minor"/>
      </rPr>
      <t>8</t>
    </r>
    <r>
      <rPr>
        <sz val="11"/>
        <rFont val="Calibri"/>
        <family val="2"/>
        <scheme val="minor"/>
      </rPr>
      <t xml:space="preserve"> Unidades actualizadas conforme a la política de proyección social y extensión) </t>
    </r>
  </si>
  <si>
    <t>Oficina de Proyección Social
Todas las Facultades
Programa de Ciencias Básicas
Comité Institucional de Proyección Social
SIETIC</t>
  </si>
  <si>
    <t xml:space="preserve">Oficina de Proyección Social
Todas las Facultades
Programa de Ciencias Básicas
Comité Institucional de Proyección Social
</t>
  </si>
  <si>
    <t>Oficina de Proyección Social
Todas las Facultades
Programa de Ciencias Básicas</t>
  </si>
  <si>
    <t>((No. de inscritos del periodo actual en cursos de extensión - No. de inscritos del periodo anterior en cursos de extensión )/  No. de inscritos del periodo anterior en cursos de extensión) *100</t>
  </si>
  <si>
    <t xml:space="preserve">Actualizar e implementar el modelo de seguimiento a graduados, articulándolo con las funciones sustantivas de la Universidad  </t>
  </si>
  <si>
    <t>Oficina Promoción y Relaciones Interinstitucionales
Vicerrectoría Académica
Todas las Facultades</t>
  </si>
  <si>
    <t>E 4.1</t>
  </si>
  <si>
    <t>E 4.2</t>
  </si>
  <si>
    <t>IE 4.1</t>
  </si>
  <si>
    <t>IE 4.2</t>
  </si>
  <si>
    <t>IE 4.3</t>
  </si>
  <si>
    <t>IE 4.4</t>
  </si>
  <si>
    <t>IE 4.5</t>
  </si>
  <si>
    <t>IE 4.6</t>
  </si>
  <si>
    <t>IE 4.7</t>
  </si>
  <si>
    <t>E 7.1</t>
  </si>
  <si>
    <t>E 7.2</t>
  </si>
  <si>
    <t>E 7.3</t>
  </si>
  <si>
    <t>E 7.4</t>
  </si>
  <si>
    <t>IE 7.1</t>
  </si>
  <si>
    <t>IE 7.2</t>
  </si>
  <si>
    <t>IE 7.3</t>
  </si>
  <si>
    <t>IE 7.4</t>
  </si>
  <si>
    <t>IE 7.5</t>
  </si>
  <si>
    <t>IE 7.6</t>
  </si>
  <si>
    <t>IE 7.7</t>
  </si>
  <si>
    <t>IE 7.8</t>
  </si>
  <si>
    <t>IE 7.9</t>
  </si>
  <si>
    <t>IE 7.10</t>
  </si>
  <si>
    <t>IE 7.11</t>
  </si>
  <si>
    <t>IE 7.12</t>
  </si>
  <si>
    <t>IE 7.13</t>
  </si>
  <si>
    <t>Diseñar e implementar el modelo integral de comunicaciones de la Unicolmayor</t>
  </si>
  <si>
    <t>IE 6.8</t>
  </si>
  <si>
    <t>IE 6.9</t>
  </si>
  <si>
    <t xml:space="preserve">
 Vicerrectoría Administrativa
División de Servicios Administrativos y Recursos Físicos
</t>
  </si>
  <si>
    <t>Fortalecer las condiciones de la  infraestructura y de los espacios físicos de la Universidad en las edificaciones actuales para garantizar la  prestación del servicio de conformidad con las disposiciones legales vigentes</t>
  </si>
  <si>
    <r>
      <t>Adquirir el predio</t>
    </r>
    <r>
      <rPr>
        <sz val="11"/>
        <color rgb="FFFF0000"/>
        <rFont val="Calibri"/>
        <family val="2"/>
        <scheme val="minor"/>
      </rPr>
      <t xml:space="preserve"> </t>
    </r>
    <r>
      <rPr>
        <sz val="11"/>
        <rFont val="Calibri"/>
        <family val="2"/>
        <scheme val="minor"/>
      </rPr>
      <t>para la ubicación de la nueva sede de la Universidad previa autorización del CSU</t>
    </r>
  </si>
  <si>
    <t xml:space="preserve">Elaborar los estudios y diseños para la obtención de la licencia de construcción o adecuación de la nueva sede de la  Universidad </t>
  </si>
  <si>
    <t>Construir o adecuar la nueva sede de la Universidad</t>
  </si>
  <si>
    <t xml:space="preserve">Rectoría 
Vicerrectoría administrativa,  
Oficina de Planeación, Sistemas y Desarrollo
División Financiera </t>
  </si>
  <si>
    <r>
      <t xml:space="preserve">684 </t>
    </r>
    <r>
      <rPr>
        <sz val="11"/>
        <rFont val="Calibri"/>
        <family val="2"/>
        <scheme val="minor"/>
      </rPr>
      <t>equipos que superan su vida útil</t>
    </r>
  </si>
  <si>
    <r>
      <t>997</t>
    </r>
    <r>
      <rPr>
        <sz val="11"/>
        <rFont val="Calibri"/>
        <family val="2"/>
        <scheme val="minor"/>
      </rPr>
      <t xml:space="preserve"> Computadores</t>
    </r>
  </si>
  <si>
    <t>IE 7.14</t>
  </si>
  <si>
    <t>IE 7.15</t>
  </si>
  <si>
    <t>IE 7.16</t>
  </si>
  <si>
    <t>Plan Estratégico de Tecnologías de la Información - PETI elaborado</t>
  </si>
  <si>
    <t>(No. De proyectos implementados del PETI/No. Proyectos formulados en el PETI) *100</t>
  </si>
  <si>
    <r>
      <rPr>
        <b/>
        <sz val="11"/>
        <rFont val="Calibri"/>
        <family val="2"/>
        <scheme val="minor"/>
      </rPr>
      <t xml:space="preserve">20%  </t>
    </r>
    <r>
      <rPr>
        <sz val="11"/>
        <rFont val="Calibri"/>
        <family val="2"/>
        <scheme val="minor"/>
      </rPr>
      <t>de incremento  en el parque computacional durante la vigencia del PDI</t>
    </r>
  </si>
  <si>
    <r>
      <rPr>
        <b/>
        <sz val="11"/>
        <rFont val="Calibri"/>
        <family val="2"/>
        <scheme val="minor"/>
      </rPr>
      <t>11</t>
    </r>
    <r>
      <rPr>
        <sz val="11"/>
        <rFont val="Calibri"/>
        <family val="2"/>
        <scheme val="minor"/>
      </rPr>
      <t xml:space="preserve"> sistemas de información vigentes</t>
    </r>
  </si>
  <si>
    <t>No. De dispositivos con acceso a la red (puntos de red)</t>
  </si>
  <si>
    <t>(Metros cuadrados intervenidos en el año /metros cuadrados programados para intervención en el año) * 100</t>
  </si>
  <si>
    <t>(Solicitudes de renovación de dotación atendidas / No. Solicitudes de renovación radicadas) *100</t>
  </si>
  <si>
    <r>
      <rPr>
        <b/>
        <sz val="11"/>
        <rFont val="Calibri"/>
        <family val="2"/>
        <scheme val="minor"/>
      </rPr>
      <t>100%</t>
    </r>
    <r>
      <rPr>
        <sz val="11"/>
        <rFont val="Calibri"/>
        <family val="2"/>
        <scheme val="minor"/>
      </rPr>
      <t xml:space="preserve"> de las solicitudes atendidas</t>
    </r>
  </si>
  <si>
    <t>Predio adquirido para la ubicación de la nueva sede</t>
  </si>
  <si>
    <t>Estudios y diseños para la nueva sede</t>
  </si>
  <si>
    <t>Licencia de construcción para la nueva sede</t>
  </si>
  <si>
    <t>Estudios y diseños elaborados</t>
  </si>
  <si>
    <t xml:space="preserve">Cubrir las  plazas requeridas de empleados públicos docentes del nivel universitario, según las necesidades del servicio </t>
  </si>
  <si>
    <t>Diseñar e implementar un programa para la mejora del desempeño académico, la integración y la adaptación al ambiente educativo.</t>
  </si>
  <si>
    <t>Diseñar e implementar un programa que desarrolle competencias para la vida, relacionadas con el autoconocimiento y la relación con los demás y su entorno.</t>
  </si>
  <si>
    <t>División Medio Universitario</t>
  </si>
  <si>
    <t>Diseñar e implementar un programa de apoyo socioeconómico que contribuyan a mejorar la calidad de vida de las personas que presenten algún tipo de dificultad económica para satisfacer sus necesidades e intereses, en el contexto universitario.</t>
  </si>
  <si>
    <t>División Medio Universitario
División de Recursos Humanos</t>
  </si>
  <si>
    <t>Diseñar e implementar el Programa de Deporte y uso del tiempo libre que promueva hábitos de vida saludable, actividad física, deporte y aprovechamiento del tiempo libre de la comunidad universitaria.</t>
  </si>
  <si>
    <t>Diseñar e implementar el Programa de Arte y Cultura, que facilite la expresión artística y cultural, a través de espacios de creación, intercambio, estimulación, sensibilización y apreciación de las diferentes manifestaciones.</t>
  </si>
  <si>
    <t>Diseñar e implementar un programa de promoción de estilos de vida saludable y autocuidado.</t>
  </si>
  <si>
    <t>Diseñar e implementar un programa de felicidad laboral</t>
  </si>
  <si>
    <t>Diseñar e implementar el Programa de Inclusión Institucional, de acuerdo con lo establecido en la Política.</t>
  </si>
  <si>
    <t>IE 4.8</t>
  </si>
  <si>
    <t>IE 4.9</t>
  </si>
  <si>
    <t>IE 4.10</t>
  </si>
  <si>
    <t>IE 4.11</t>
  </si>
  <si>
    <t>IE 4.12</t>
  </si>
  <si>
    <t>Índice de deserción estudiantil anual</t>
  </si>
  <si>
    <t xml:space="preserve">
Vicerrectoría Administrativa
Secretaria General
 División de Servicios Administrativos y Recursos Físicos
</t>
  </si>
  <si>
    <t>Espacio físico dispuesto para la conservación y custodia del patrimonio documental</t>
  </si>
  <si>
    <r>
      <rPr>
        <b/>
        <sz val="11"/>
        <rFont val="Calibri"/>
        <family val="2"/>
        <scheme val="minor"/>
      </rPr>
      <t>100%</t>
    </r>
    <r>
      <rPr>
        <sz val="11"/>
        <rFont val="Calibri"/>
        <family val="2"/>
        <scheme val="minor"/>
      </rPr>
      <t xml:space="preserve"> de metros cuadrados intervenidos de los planificados (por vigencia)</t>
    </r>
  </si>
  <si>
    <t>Rectoría
Oficina Jurídica
Vicerrectoría Administrativa
División de Servicios Administrativos y Recursos Físicos
División Financiera
Oficina de Planeación, Sistemas y Desarrollo</t>
  </si>
  <si>
    <t>Rectoría
Vicerrectoría Administrativa
División de Servicios Administrativos y Recursos Físicos
Oficina de Planeación, Sistemas y Desarrollo</t>
  </si>
  <si>
    <t>Actualizar la planta de cargos de la Universidad</t>
  </si>
  <si>
    <t>División Medio Universitario
Todas las facultades</t>
  </si>
  <si>
    <t>Vicerrectoría Académica
División del Medio Universitario
Todas las facultades</t>
  </si>
  <si>
    <t>Vicerrectoría Académica
División del Medio Universitario
Todas las facultades</t>
  </si>
  <si>
    <t>Rectoría
Vicerrectoría Administrativa
División de Recursos Humanos
Oficina Jurídica</t>
  </si>
  <si>
    <t xml:space="preserve">Vicerrectoría administrativa
  Secretaria General 
División Financiera 
División de Recursos Humanos </t>
  </si>
  <si>
    <t>Fortalecer los programas académicos a través de lineamientos curriculares que promuevan la pertinencia, innovación, flexibilidad, visibilidad e impacto en la sociedad.</t>
  </si>
  <si>
    <t xml:space="preserve">Diseñar e implementar un modelo financiero que permita realizar la evaluación y seguimiento de las nuevas fuentes de financiamiento y el manejo de los excedentes. </t>
  </si>
  <si>
    <t>Vicerrectoría Administrativa
División Financiera 
Oficina de Proyección Social</t>
  </si>
  <si>
    <t>Modelo financiero diseñado e implementado</t>
  </si>
  <si>
    <t>UNIVERSIDAD COLEGIO MAYOR DE CUNDINAMARCA</t>
  </si>
  <si>
    <r>
      <t xml:space="preserve">Versión: </t>
    </r>
    <r>
      <rPr>
        <sz val="14"/>
        <rFont val="Calibri"/>
        <family val="2"/>
        <scheme val="minor"/>
      </rPr>
      <t>01</t>
    </r>
  </si>
  <si>
    <t>PLAN DE DESARROLLO INSTITUCIÓNAL  PDI 2020-2025</t>
  </si>
  <si>
    <r>
      <rPr>
        <b/>
        <sz val="11"/>
        <rFont val="Calibri"/>
        <family val="2"/>
        <scheme val="minor"/>
      </rPr>
      <t>8</t>
    </r>
    <r>
      <rPr>
        <sz val="11"/>
        <rFont val="Calibri"/>
        <family val="2"/>
        <scheme val="minor"/>
      </rPr>
      <t xml:space="preserve"> Programas de posgrado presenciales ofertados en el 2019</t>
    </r>
  </si>
  <si>
    <t>Vicerrectoría Académica
Facultad de Administración y Economía
División de Promoción y Relaciones Interinstitucionales
(Internacionalización)</t>
  </si>
  <si>
    <t>Vicerrectoría Académica
Todas las Facultades
Oficina de Planeación, Sistemas y Desarrollo - SIETIC</t>
  </si>
  <si>
    <r>
      <rPr>
        <b/>
        <sz val="11"/>
        <rFont val="Calibri"/>
        <family val="2"/>
        <scheme val="minor"/>
      </rPr>
      <t>1</t>
    </r>
    <r>
      <rPr>
        <sz val="11"/>
        <rFont val="Calibri"/>
        <family val="2"/>
        <scheme val="minor"/>
      </rPr>
      <t xml:space="preserve"> Programa con presencia  regional ofertado en el 2019
</t>
    </r>
  </si>
  <si>
    <r>
      <rPr>
        <b/>
        <sz val="11"/>
        <rFont val="Calibri"/>
        <family val="2"/>
        <scheme val="minor"/>
      </rPr>
      <t xml:space="preserve">4 </t>
    </r>
    <r>
      <rPr>
        <sz val="11"/>
        <rFont val="Calibri"/>
        <family val="2"/>
        <scheme val="minor"/>
      </rPr>
      <t>Programas acreditados</t>
    </r>
  </si>
  <si>
    <r>
      <rPr>
        <b/>
        <sz val="11"/>
        <rFont val="Calibri"/>
        <family val="2"/>
        <scheme val="minor"/>
      </rPr>
      <t>0</t>
    </r>
    <r>
      <rPr>
        <sz val="11"/>
        <rFont val="Calibri"/>
        <family val="2"/>
        <scheme val="minor"/>
      </rPr>
      <t xml:space="preserve"> Acreditaciones Institucionales</t>
    </r>
  </si>
  <si>
    <r>
      <rPr>
        <b/>
        <sz val="11"/>
        <rFont val="Calibri"/>
        <family val="2"/>
        <scheme val="minor"/>
      </rPr>
      <t xml:space="preserve">100% </t>
    </r>
    <r>
      <rPr>
        <sz val="11"/>
        <rFont val="Calibri"/>
        <family val="2"/>
        <scheme val="minor"/>
      </rPr>
      <t>de las plazas cubierta</t>
    </r>
    <r>
      <rPr>
        <b/>
        <sz val="11"/>
        <rFont val="Calibri"/>
        <family val="2"/>
        <scheme val="minor"/>
      </rPr>
      <t>s al final el horizonte del plan</t>
    </r>
    <r>
      <rPr>
        <sz val="11"/>
        <rFont val="Calibri"/>
        <family val="2"/>
        <scheme val="minor"/>
      </rPr>
      <t xml:space="preserve">
(</t>
    </r>
    <r>
      <rPr>
        <b/>
        <sz val="11"/>
        <rFont val="Calibri"/>
        <family val="2"/>
        <scheme val="minor"/>
      </rPr>
      <t>124</t>
    </r>
    <r>
      <rPr>
        <sz val="11"/>
        <rFont val="Calibri"/>
        <family val="2"/>
        <scheme val="minor"/>
      </rPr>
      <t xml:space="preserve"> plazas cubiertas)</t>
    </r>
  </si>
  <si>
    <t>(No. De programas reacreditados / No. De Programas acreditados)* 100</t>
  </si>
  <si>
    <r>
      <rPr>
        <b/>
        <sz val="11"/>
        <rFont val="Calibri"/>
        <family val="2"/>
        <scheme val="minor"/>
      </rPr>
      <t xml:space="preserve">10 </t>
    </r>
    <r>
      <rPr>
        <sz val="11"/>
        <rFont val="Calibri"/>
        <family val="2"/>
        <scheme val="minor"/>
      </rPr>
      <t xml:space="preserve">productos de transferencia articulados con proyectos de investigación  </t>
    </r>
  </si>
  <si>
    <r>
      <rPr>
        <b/>
        <sz val="11"/>
        <rFont val="Calibri"/>
        <family val="2"/>
        <scheme val="minor"/>
      </rPr>
      <t>1</t>
    </r>
    <r>
      <rPr>
        <sz val="11"/>
        <rFont val="Calibri"/>
        <family val="2"/>
        <scheme val="minor"/>
      </rPr>
      <t xml:space="preserve"> Proyecto de investigación financiado con fondos externos</t>
    </r>
  </si>
  <si>
    <r>
      <rPr>
        <b/>
        <sz val="11"/>
        <rFont val="Calibri"/>
        <family val="2"/>
        <scheme val="minor"/>
      </rPr>
      <t>8</t>
    </r>
    <r>
      <rPr>
        <sz val="11"/>
        <rFont val="Calibri"/>
        <family val="2"/>
        <scheme val="minor"/>
      </rPr>
      <t xml:space="preserve"> Unidades existentes actualmente</t>
    </r>
  </si>
  <si>
    <r>
      <rPr>
        <b/>
        <sz val="11"/>
        <rFont val="Calibri"/>
        <family val="2"/>
        <scheme val="minor"/>
      </rPr>
      <t xml:space="preserve">8 </t>
    </r>
    <r>
      <rPr>
        <sz val="11"/>
        <rFont val="Calibri"/>
        <family val="2"/>
        <scheme val="minor"/>
      </rPr>
      <t>Unidades existentes actualmente sin actualizar a la política de proyección social y extensión</t>
    </r>
  </si>
  <si>
    <r>
      <rPr>
        <b/>
        <sz val="11"/>
        <rFont val="Calibri"/>
        <family val="2"/>
        <scheme val="minor"/>
      </rPr>
      <t>1</t>
    </r>
    <r>
      <rPr>
        <sz val="11"/>
        <rFont val="Calibri"/>
        <family val="2"/>
        <scheme val="minor"/>
      </rPr>
      <t xml:space="preserve"> Servicio virtualizado</t>
    </r>
  </si>
  <si>
    <r>
      <rPr>
        <b/>
        <sz val="11"/>
        <rFont val="Calibri"/>
        <family val="2"/>
        <scheme val="minor"/>
      </rPr>
      <t xml:space="preserve">533 </t>
    </r>
    <r>
      <rPr>
        <sz val="11"/>
        <rFont val="Calibri"/>
        <family val="2"/>
        <scheme val="minor"/>
      </rPr>
      <t xml:space="preserve">estudiantes participantes en los webinar
</t>
    </r>
  </si>
  <si>
    <r>
      <rPr>
        <b/>
        <sz val="11"/>
        <rFont val="Calibri"/>
        <family val="2"/>
        <scheme val="minor"/>
      </rPr>
      <t xml:space="preserve">8 </t>
    </r>
    <r>
      <rPr>
        <sz val="11"/>
        <rFont val="Calibri"/>
        <family val="2"/>
        <scheme val="minor"/>
      </rPr>
      <t xml:space="preserve">proyectos de investigación en alianza estratégica internacional
</t>
    </r>
    <r>
      <rPr>
        <b/>
        <sz val="11"/>
        <color rgb="FFFF0000"/>
        <rFont val="Calibri"/>
        <family val="2"/>
        <scheme val="minor"/>
      </rPr>
      <t/>
    </r>
  </si>
  <si>
    <r>
      <rPr>
        <b/>
        <sz val="11"/>
        <rFont val="Calibri"/>
        <family val="2"/>
        <scheme val="minor"/>
      </rPr>
      <t>1100</t>
    </r>
    <r>
      <rPr>
        <sz val="11"/>
        <rFont val="Calibri"/>
        <family val="2"/>
        <scheme val="minor"/>
      </rPr>
      <t xml:space="preserve"> Puntos de acceso</t>
    </r>
  </si>
  <si>
    <r>
      <rPr>
        <b/>
        <sz val="11"/>
        <rFont val="Calibri"/>
        <family val="2"/>
        <scheme val="minor"/>
      </rPr>
      <t>13</t>
    </r>
    <r>
      <rPr>
        <sz val="11"/>
        <rFont val="Calibri"/>
        <family val="2"/>
        <scheme val="minor"/>
      </rPr>
      <t xml:space="preserve"> docentes con movilidad en casa</t>
    </r>
  </si>
  <si>
    <t>Optimizar el uso de la capacidad instalada de la universidad  en proyectos transferencia de conocimiento</t>
  </si>
  <si>
    <t>PLAN DE DESARROLLO INSTITUCIONAL 2020-2025</t>
  </si>
  <si>
    <r>
      <t xml:space="preserve">80% </t>
    </r>
    <r>
      <rPr>
        <sz val="11"/>
        <rFont val="Calibri"/>
        <family val="2"/>
        <scheme val="minor"/>
      </rPr>
      <t xml:space="preserve">de docentes capacitados que desarrollan unidades en un segundo idioma
</t>
    </r>
    <r>
      <rPr>
        <b/>
        <sz val="11"/>
        <rFont val="Calibri"/>
        <family val="2"/>
        <scheme val="minor"/>
      </rPr>
      <t/>
    </r>
  </si>
  <si>
    <t>Adquirir el predio para la ubicación de la nueva sede de la Universidad previa autorización del CSU</t>
  </si>
  <si>
    <t>E 7.4 Mejorar la infraestructura física de la Universidad que responda a la visión institucional.</t>
  </si>
  <si>
    <t>E 7.3 Fortalecer la Gestión del talento humano  acorde con las dinámicas y demandas de la educación superior</t>
  </si>
  <si>
    <t>E 7.2 Optimizar los recursos financieros y gestionar nuevas fuentes de ingresos</t>
  </si>
  <si>
    <t>E 7.1 Modernizar la plataforma tecnológica acorde con las necesidades de la comunidad universitaria y el desarrollo, uso y apropiación de las TIC.</t>
  </si>
  <si>
    <t>GESTIÓN INTEGRAL DE RECURSOS</t>
  </si>
  <si>
    <t>E 6.2 Fortalecer el modelo de gestión organizacional sustentado en el mejoramiento continuo, para una administración moderna y eficaz enfocada a la cultura del servicio</t>
  </si>
  <si>
    <t>E 6.1 Actualizar la normatividad institucional que responda a las dinámicas y demandas de la educación superior</t>
  </si>
  <si>
    <t>PROCESOS ACADEMICOS Y ADMINISTRATIVOS</t>
  </si>
  <si>
    <t>E 5.3 Fortalecer la internacionalización desde las redes de cooperación y las comunidades académicas, en articulación con la docencia, la investigación y  la proyección social.</t>
  </si>
  <si>
    <t>E 5.2 Fortalecer el intercambio cultural de la comunidad académica desde los ejes de internacionalización.</t>
  </si>
  <si>
    <t>E 5.1 Visibilizar la Universidad Colegio Mayor de Cundinamarca mediante el desarrollo de los ejes para la internacionalización en articulación con las funciones misionales</t>
  </si>
  <si>
    <t>INTERNACIONALIZACIÓN</t>
  </si>
  <si>
    <t>E 4.2 Consolidar el sistema de permanencia y graduación estudiantil</t>
  </si>
  <si>
    <r>
      <t xml:space="preserve">Diseñar e implementar el modelo integral de bienestar institucional, donde se establezcan los Planes, Programas, Proyectos y Recursos, dirigidos a la comunidad universitaria. 
</t>
    </r>
    <r>
      <rPr>
        <b/>
        <sz val="11"/>
        <color rgb="FF7030A0"/>
        <rFont val="Calibri"/>
        <family val="2"/>
        <scheme val="minor"/>
      </rPr>
      <t/>
    </r>
  </si>
  <si>
    <t>E 4.1 Consolidar un modelo integral de bienestar para la comunidad universitaria.</t>
  </si>
  <si>
    <t>BIENESTAR</t>
  </si>
  <si>
    <t>E 3.4 Fortalecer los mecanismos de relacionamiento con los egresados para enriquecer  los procesos académicos y su proyección profesional.</t>
  </si>
  <si>
    <t xml:space="preserve">E 3.3 Diversificar el portafolio de servicios ofertados a la sociedad y a los sectores de la economía. </t>
  </si>
  <si>
    <t>E 3.2 Gestionar programas y proyectos de extensión, innovación y desarrollo social con impacto local, regional y nacional.</t>
  </si>
  <si>
    <t>E 3.1 Implementar el modelo de proyección social y extensión de la Unicolmayor teniendo en cuenta la integración e interacción de la Universidad con el entorno.</t>
  </si>
  <si>
    <t>PROYECCIÓN SOCIAL</t>
  </si>
  <si>
    <t>E 2.3 Estimular la cooperación académica y la visibilidad de la productividad intelectual de los grupos de investigación</t>
  </si>
  <si>
    <t xml:space="preserve">E 2.2 Fortalecer las capacidades investigativas que estimulen la innovación, la generación, apropiación y transferencia del conocimiento </t>
  </si>
  <si>
    <t>E 2.1 Implementar el sistema de investigación de UNICOLMAYOR que fortalezca la articulación entre las funciones misionales.</t>
  </si>
  <si>
    <t>INVESTIGACIÓN</t>
  </si>
  <si>
    <t>Incrementar el numero de docentes capacitados en el manejo de un segundo idioma (multilingüismo), en pedagogía y en TIC</t>
  </si>
  <si>
    <t xml:space="preserve">Cubrir las  plazas disponibles de docentes de planta  de Tiempo Completo </t>
  </si>
  <si>
    <t>E.E 4 Fortalecer el perfil docente  en formación posgradual y la cualificación en multilingüismo, virtualidad y pedagogía para el desarrollo de las funciones misionales.</t>
  </si>
  <si>
    <t>E.E 3Consolidar la cultura de alta calidad, mediante procesos de autoevaluación y autorregulación con fines de acreditación de programas académicos e institucional.</t>
  </si>
  <si>
    <t>E.E 2 Ampliar la oferta educativa y la cobertura local y regional,  en las diferentes modalidades impulsando la virtualidad en programas de pregrado y posgrado.</t>
  </si>
  <si>
    <t xml:space="preserve">Actualizar Proyecto Educativo Universitario - PEU y el Modelo Pedagógico Institucional - MOPEI en  articulación con las funciones de Docencia, Investigación, Proyección Social e Internacionalización.
</t>
  </si>
  <si>
    <t>E.E 1 Fortalecer los programas académicos a través de lineamientos curriculares que promuevan la pertinencia, innovación, flexibilidad, visibilizarían e impacto en la sociedad.</t>
  </si>
  <si>
    <t>DOCENCIA</t>
  </si>
  <si>
    <t>Renovación del registro calificado</t>
  </si>
  <si>
    <t>Evaluación de condiciones de programa.</t>
  </si>
  <si>
    <t>Infraestructura física y tecnológica.</t>
  </si>
  <si>
    <t>Medios educativos</t>
  </si>
  <si>
    <t>Profesores</t>
  </si>
  <si>
    <t>Relación con el sector externo.</t>
  </si>
  <si>
    <t>d) La capacidad de dar respuestas transformadoras a problemas locales, regionales y globales, e indagar sobre la realidad social y ambiental, entre otros, a partir del uso del conocimiento como herramienta de desarrollo</t>
  </si>
  <si>
    <t xml:space="preserve">c) El desarrollo de nuevos productos, procesos y usos de productos ya existentes </t>
  </si>
  <si>
    <t xml:space="preserve">b) La incorporación de la formación investigativa de los estudiantes en concordancia con el nivel educativo y sus objetivos, el uso de las tecnologías de la información y de la comunicación. </t>
  </si>
  <si>
    <t xml:space="preserve">a) La comprensión teórica para la formación un pensamiento innovador, con capacidad construir, ejecutar, controlar y operar los medios y procesos para la solución de problemas que demandan los sectores productivos y de servicios del país. </t>
  </si>
  <si>
    <t>Organización actividades académicas y proceso formativo.</t>
  </si>
  <si>
    <t xml:space="preserve"> e)  Mecanismos de evaluación</t>
  </si>
  <si>
    <t>d) Conceptualización teórica y epistemológica del programa:</t>
  </si>
  <si>
    <t>c) Componentes de interacción</t>
  </si>
  <si>
    <t>b) Componentes pedagógicos</t>
  </si>
  <si>
    <t>a)  Componentes formativos:</t>
  </si>
  <si>
    <t xml:space="preserve">c) Una justificación de atributos o factores que constituyen los rasgos distintivos del programa con relación a los ya existentes en área o las áreas del conocimiento y la(s) región(es) donde se desarrollará el programa, en coherencia con su naturaleza jurídica, tipología e identidad institucional. </t>
  </si>
  <si>
    <t xml:space="preserve">b) Las necesidades de la región y del país que, según la propuesta, tengan relación directa con programa en armonía con referentes internacionales, si estos vienen al caso, atendiendo a las dimensiones que determinan las modalidades (presencial, a distancia, virtual, dual u otros desarrollos que combinen e integren las anteriores modalidades) y las asociadas al registro calificado solicitado </t>
  </si>
  <si>
    <t xml:space="preserve">a) el estado de la oferta de educación del área del programa, y de la ocupación, profesión, arte, u oficio, cuando sea del caso, en los ámbitos nacional y las proyecciones del conocimiento en el contexto global. </t>
  </si>
  <si>
    <t xml:space="preserve"> Denominación del programa.</t>
  </si>
  <si>
    <t>c) Recursos financieros</t>
  </si>
  <si>
    <t>b) Recursos físicos y tecnológicos.</t>
  </si>
  <si>
    <t xml:space="preserve">a) Gestión del talento humano. </t>
  </si>
  <si>
    <t>Modelo de bienestar</t>
  </si>
  <si>
    <t>Programa de egresados</t>
  </si>
  <si>
    <t xml:space="preserve">e) Mecanismos que permitan procesos continuos de autoevaluación y autorregulación que se reflejen en informes periódicos fijados en consideración con la duración de los programas objeto de registro calificado. </t>
  </si>
  <si>
    <t>d) La articulación de los programas de mejoramiento con la planeación y el presupuesto general de la institución</t>
  </si>
  <si>
    <t xml:space="preserve">c) Mecanismos que recojan la apreciación de la comunidad académica y de los diferentes grupos de interés con el fin de contribuir al proceso. </t>
  </si>
  <si>
    <t xml:space="preserve"> b) Mecanismos para evidenciar la evolución del cumplimiento de las condiciones de calidad de los resultados académicos.</t>
  </si>
  <si>
    <t>d) Arquitectura Institucional</t>
  </si>
  <si>
    <t>c) Gestión de la Información</t>
  </si>
  <si>
    <t>b) Políticas Institucionales</t>
  </si>
  <si>
    <t>a) Gobierno institucional y rendición de cuentas</t>
  </si>
  <si>
    <t>b) Mecanismos de selección y evaluación de profesores</t>
  </si>
  <si>
    <t>a) Mecanismos de selección y evaluación de estudiantes</t>
  </si>
  <si>
    <t>Articulo 2.5.3.2.3.2.12 
Renovación del registro calificado</t>
  </si>
  <si>
    <t>Articulo 2.5.3.2.3.2.11 
Evaluación de condiciones de programa.</t>
  </si>
  <si>
    <t>Articulo 2.5.3.2.3.2.10 
Infraestructura física y tecnológica.</t>
  </si>
  <si>
    <t>Articulo 2.5.3.2.3.2.9 
Medios educativos</t>
  </si>
  <si>
    <t>Articulo 2.5.3.2.3.2.8 
Profesores</t>
  </si>
  <si>
    <t>Articulo 2.5.3.2.3.2.7 
Relación con el sector externo.</t>
  </si>
  <si>
    <t>Articulo 2.5.3.2.3.2.6 Investigación, innovación y/o creación artística y cultural.</t>
  </si>
  <si>
    <t>Articulo 2.5.3.2.3.2.5 Organización actividades académicas y proceso formativo.</t>
  </si>
  <si>
    <t xml:space="preserve">Articulo 2.5.3.2.3.2.4
Aspectos curriculares. </t>
  </si>
  <si>
    <t>Articulo 2.5.3.2.3.2.3
Justificación del programa</t>
  </si>
  <si>
    <t>Articulo 2.5.3.2.3.2.2
Denominación del programa.</t>
  </si>
  <si>
    <t>Articulo 2.5.3.2.3.1.7
Recursos suficientes para garantizar el cumplimiento de las metas</t>
  </si>
  <si>
    <t>Articulo 2.5.3.2.3.1.6
Modelo de bienestar</t>
  </si>
  <si>
    <t>Articulo 2.5.3.2.3.1.5
Programa de egresados</t>
  </si>
  <si>
    <t>Articulo 2.5.3.2.3.1.4
Cultura de la autoevaluación</t>
  </si>
  <si>
    <t>Articulo 2.5.3.2.3.1.3
Estructura administrativa y académica</t>
  </si>
  <si>
    <t xml:space="preserve">Articulo 2.5.3.2.3.1.2
Mecanismos de selección y evaluación de estudiantes y profesores </t>
  </si>
  <si>
    <t>ID</t>
  </si>
  <si>
    <t>FACTOR 1
Identidad Institucional</t>
  </si>
  <si>
    <t>FACTOR 2
Gobierno Institucional y Transparencia</t>
  </si>
  <si>
    <t>FACTOR 3
Desarrollo, Gestión y Sostenibilidad Institucional</t>
  </si>
  <si>
    <t>FACTOR 4
Mejoramiento Continuo</t>
  </si>
  <si>
    <t>FACTOR 5
Estructura y procesos académicos</t>
  </si>
  <si>
    <t>FACTOR 6
Aportes de la investigación, la innovación, el desarrollo tecnológico y la creación artística y cultural al entorno</t>
  </si>
  <si>
    <t>FACTOR 7
Impacto social</t>
  </si>
  <si>
    <t>FACTOR 8
Visibilidad nacional e internacional</t>
  </si>
  <si>
    <t>FACTOR 9
Bienestar Institucional</t>
  </si>
  <si>
    <t>FACTOR 10
Comunidad de Profesores</t>
  </si>
  <si>
    <t>FACTOR 11
Comunidad de Estudiantes</t>
  </si>
  <si>
    <t>FACTOR 12
Comunidad de Egresados</t>
  </si>
  <si>
    <r>
      <rPr>
        <b/>
        <sz val="9"/>
        <color theme="1"/>
        <rFont val="Calibri"/>
        <family val="2"/>
        <scheme val="minor"/>
      </rPr>
      <t>Característica 1</t>
    </r>
    <r>
      <rPr>
        <sz val="9"/>
        <color theme="1"/>
        <rFont val="Calibri"/>
        <family val="2"/>
        <scheme val="minor"/>
      </rPr>
      <t xml:space="preserve">
Coherencia y pertinencia de la misión</t>
    </r>
  </si>
  <si>
    <r>
      <rPr>
        <b/>
        <sz val="9"/>
        <color theme="1"/>
        <rFont val="Calibri"/>
        <family val="2"/>
        <scheme val="minor"/>
      </rPr>
      <t>Característica 2</t>
    </r>
    <r>
      <rPr>
        <sz val="9"/>
        <color theme="1"/>
        <rFont val="Calibri"/>
        <family val="2"/>
        <scheme val="minor"/>
      </rPr>
      <t xml:space="preserve">
Orientaciones y estrategias del proyecto educativo institucional</t>
    </r>
  </si>
  <si>
    <r>
      <rPr>
        <b/>
        <sz val="9"/>
        <color theme="1"/>
        <rFont val="Calibri"/>
        <family val="2"/>
        <scheme val="minor"/>
      </rPr>
      <t>Característica 3</t>
    </r>
    <r>
      <rPr>
        <sz val="9"/>
        <color theme="1"/>
        <rFont val="Calibri"/>
        <family val="2"/>
        <scheme val="minor"/>
      </rPr>
      <t xml:space="preserve">
Formación integral y construcción de identidad</t>
    </r>
  </si>
  <si>
    <r>
      <t xml:space="preserve">Característica 4
</t>
    </r>
    <r>
      <rPr>
        <sz val="9"/>
        <color theme="1"/>
        <rFont val="Calibri"/>
        <family val="2"/>
        <scheme val="minor"/>
      </rPr>
      <t>Buen gobierno y máximo órgano de gobierno</t>
    </r>
  </si>
  <si>
    <r>
      <t xml:space="preserve">Característica 5
</t>
    </r>
    <r>
      <rPr>
        <sz val="9"/>
        <color theme="1"/>
        <rFont val="Calibri"/>
        <family val="2"/>
        <scheme val="minor"/>
      </rPr>
      <t>Relación con grupos de interés</t>
    </r>
  </si>
  <si>
    <r>
      <t xml:space="preserve">Característica 6
</t>
    </r>
    <r>
      <rPr>
        <sz val="9"/>
        <color theme="1"/>
        <rFont val="Calibri"/>
        <family val="2"/>
        <scheme val="minor"/>
      </rPr>
      <t>Rendición de cuentas</t>
    </r>
  </si>
  <si>
    <r>
      <t xml:space="preserve">Característica 7
</t>
    </r>
    <r>
      <rPr>
        <sz val="9"/>
        <color theme="1"/>
        <rFont val="Calibri"/>
        <family val="2"/>
        <scheme val="minor"/>
      </rPr>
      <t>Administración y gestión</t>
    </r>
  </si>
  <si>
    <r>
      <t xml:space="preserve">Característica 8
</t>
    </r>
    <r>
      <rPr>
        <sz val="9"/>
        <color theme="1"/>
        <rFont val="Calibri"/>
        <family val="2"/>
        <scheme val="minor"/>
      </rPr>
      <t>Procesos de comunicación</t>
    </r>
  </si>
  <si>
    <r>
      <t xml:space="preserve">Característica 9
</t>
    </r>
    <r>
      <rPr>
        <sz val="9"/>
        <color theme="1"/>
        <rFont val="Calibri"/>
        <family val="2"/>
        <scheme val="minor"/>
      </rPr>
      <t>Capacidad de gestión</t>
    </r>
  </si>
  <si>
    <r>
      <t xml:space="preserve">Característica 10
</t>
    </r>
    <r>
      <rPr>
        <sz val="9"/>
        <color theme="1"/>
        <rFont val="Calibri"/>
        <family val="2"/>
        <scheme val="minor"/>
      </rPr>
      <t>Recursos de apoyo académico</t>
    </r>
  </si>
  <si>
    <r>
      <t xml:space="preserve">Característica 11
</t>
    </r>
    <r>
      <rPr>
        <sz val="9"/>
        <color theme="1"/>
        <rFont val="Calibri"/>
        <family val="2"/>
        <scheme val="minor"/>
      </rPr>
      <t>Infraestructura física y tecnológica</t>
    </r>
  </si>
  <si>
    <r>
      <t xml:space="preserve">Característica 12
</t>
    </r>
    <r>
      <rPr>
        <sz val="9"/>
        <color theme="1"/>
        <rFont val="Calibri"/>
        <family val="2"/>
        <scheme val="minor"/>
      </rPr>
      <t>Recursos, presupuesto y gestión financiera</t>
    </r>
  </si>
  <si>
    <r>
      <t xml:space="preserve">Característica 13
</t>
    </r>
    <r>
      <rPr>
        <sz val="9"/>
        <color theme="1"/>
        <rFont val="Calibri"/>
        <family val="2"/>
        <scheme val="minor"/>
      </rPr>
      <t>Cultura de la autoevaluación</t>
    </r>
  </si>
  <si>
    <r>
      <t xml:space="preserve">Característica 14
</t>
    </r>
    <r>
      <rPr>
        <sz val="9"/>
        <color theme="1"/>
        <rFont val="Calibri"/>
        <family val="2"/>
        <scheme val="minor"/>
      </rPr>
      <t>Procesos de autorregulación</t>
    </r>
  </si>
  <si>
    <r>
      <t xml:space="preserve">Característica 15
</t>
    </r>
    <r>
      <rPr>
        <sz val="9"/>
        <color theme="1"/>
        <rFont val="Calibri"/>
        <family val="2"/>
        <scheme val="minor"/>
      </rPr>
      <t>Sistema interno de aseguramiento de la calidad</t>
    </r>
  </si>
  <si>
    <r>
      <t xml:space="preserve">Característica 16
</t>
    </r>
    <r>
      <rPr>
        <sz val="9"/>
        <color theme="1"/>
        <rFont val="Calibri"/>
        <family val="2"/>
        <scheme val="minor"/>
      </rPr>
      <t>Evaluación de directivas, profesores, personal administrativo</t>
    </r>
  </si>
  <si>
    <r>
      <t xml:space="preserve">Característica 17
</t>
    </r>
    <r>
      <rPr>
        <sz val="9"/>
        <color theme="1"/>
        <rFont val="Calibri"/>
        <family val="2"/>
        <scheme val="minor"/>
      </rPr>
      <t>Componentes formativos</t>
    </r>
  </si>
  <si>
    <r>
      <t xml:space="preserve">Característica 18
</t>
    </r>
    <r>
      <rPr>
        <sz val="9"/>
        <color theme="1"/>
        <rFont val="Calibri"/>
        <family val="2"/>
        <scheme val="minor"/>
      </rPr>
      <t>Componentes pedagógicos y de evaluación</t>
    </r>
  </si>
  <si>
    <r>
      <t xml:space="preserve">Característica 19
</t>
    </r>
    <r>
      <rPr>
        <sz val="9"/>
        <color theme="1"/>
        <rFont val="Calibri"/>
        <family val="2"/>
        <scheme val="minor"/>
      </rPr>
      <t>Componente de interacción y relevancia social</t>
    </r>
  </si>
  <si>
    <r>
      <t xml:space="preserve">Característica 20
</t>
    </r>
    <r>
      <rPr>
        <sz val="9"/>
        <color theme="1"/>
        <rFont val="Calibri"/>
        <family val="2"/>
        <scheme val="minor"/>
      </rPr>
      <t>Procesos de creación, modificación y ampliación de programas académicos</t>
    </r>
  </si>
  <si>
    <r>
      <t xml:space="preserve">Característica 21
</t>
    </r>
    <r>
      <rPr>
        <sz val="9"/>
        <color theme="1"/>
        <rFont val="Calibri"/>
        <family val="2"/>
        <scheme val="minor"/>
      </rPr>
      <t>Formación para la investigación, creación artística, cultural e innovación</t>
    </r>
  </si>
  <si>
    <r>
      <t xml:space="preserve">Característica 22
</t>
    </r>
    <r>
      <rPr>
        <sz val="9"/>
        <color theme="1"/>
        <rFont val="Calibri"/>
        <family val="2"/>
        <scheme val="minor"/>
      </rPr>
      <t>Investigación, desarrollo tecnológico e innovación</t>
    </r>
  </si>
  <si>
    <r>
      <t xml:space="preserve">Característica 23
</t>
    </r>
    <r>
      <rPr>
        <sz val="9"/>
        <color theme="1"/>
        <rFont val="Calibri"/>
        <family val="2"/>
        <scheme val="minor"/>
      </rPr>
      <t>Institución y entorno</t>
    </r>
  </si>
  <si>
    <r>
      <t xml:space="preserve">Característica 24
</t>
    </r>
    <r>
      <rPr>
        <sz val="9"/>
        <color theme="1"/>
        <rFont val="Calibri"/>
        <family val="2"/>
        <scheme val="minor"/>
      </rPr>
      <t>Impacto cultural y artístico</t>
    </r>
  </si>
  <si>
    <r>
      <t xml:space="preserve">Característica 25
</t>
    </r>
    <r>
      <rPr>
        <sz val="9"/>
        <color theme="1"/>
        <rFont val="Calibri"/>
        <family val="2"/>
        <scheme val="minor"/>
      </rPr>
      <t>Inserción de la institución en contextos académicos nacionales e internacionales</t>
    </r>
  </si>
  <si>
    <r>
      <t>Característica 26</t>
    </r>
    <r>
      <rPr>
        <sz val="9"/>
        <color theme="1"/>
        <rFont val="Calibri"/>
        <family val="2"/>
        <scheme val="minor"/>
      </rPr>
      <t xml:space="preserve">
Relaciones externas de profesores y estudiantes</t>
    </r>
  </si>
  <si>
    <r>
      <t xml:space="preserve">Característica 27
</t>
    </r>
    <r>
      <rPr>
        <sz val="9"/>
        <color theme="1"/>
        <rFont val="Calibri"/>
        <family val="2"/>
        <scheme val="minor"/>
      </rPr>
      <t>Estructura y funcionamiento del Bienestar Institucional</t>
    </r>
  </si>
  <si>
    <r>
      <t xml:space="preserve">Característica 28
</t>
    </r>
    <r>
      <rPr>
        <sz val="9"/>
        <color theme="1"/>
        <rFont val="Calibri"/>
        <family val="2"/>
        <scheme val="minor"/>
      </rPr>
      <t>Derechos y deberes de los profesores</t>
    </r>
  </si>
  <si>
    <r>
      <t xml:space="preserve">Característica 29
</t>
    </r>
    <r>
      <rPr>
        <sz val="9"/>
        <color theme="1"/>
        <rFont val="Calibri"/>
        <family val="2"/>
        <scheme val="minor"/>
      </rPr>
      <t>Planta profesoral</t>
    </r>
  </si>
  <si>
    <r>
      <t xml:space="preserve">Característica 30
</t>
    </r>
    <r>
      <rPr>
        <sz val="9"/>
        <color theme="1"/>
        <rFont val="Calibri"/>
        <family val="2"/>
        <scheme val="minor"/>
      </rPr>
      <t>Carrera profesoral</t>
    </r>
  </si>
  <si>
    <r>
      <t xml:space="preserve">Característica 31
</t>
    </r>
    <r>
      <rPr>
        <sz val="9"/>
        <color theme="1"/>
        <rFont val="Calibri"/>
        <family val="2"/>
        <scheme val="minor"/>
      </rPr>
      <t>Desarrollo profesoral</t>
    </r>
  </si>
  <si>
    <r>
      <t xml:space="preserve">Característica 32
</t>
    </r>
    <r>
      <rPr>
        <sz val="9"/>
        <color theme="1"/>
        <rFont val="Calibri"/>
        <family val="2"/>
        <scheme val="minor"/>
      </rPr>
      <t>Interacción académica de los profesores</t>
    </r>
  </si>
  <si>
    <r>
      <t xml:space="preserve">Característica 33
</t>
    </r>
    <r>
      <rPr>
        <sz val="9"/>
        <color theme="1"/>
        <rFont val="Calibri"/>
        <family val="2"/>
        <scheme val="minor"/>
      </rPr>
      <t>Derechos y deberes de los estudiantes</t>
    </r>
  </si>
  <si>
    <r>
      <t xml:space="preserve">Característica 34
</t>
    </r>
    <r>
      <rPr>
        <sz val="9"/>
        <color theme="1"/>
        <rFont val="Calibri"/>
        <family val="2"/>
        <scheme val="minor"/>
      </rPr>
      <t>Admisión y permanencia de los estudiantes</t>
    </r>
  </si>
  <si>
    <r>
      <t xml:space="preserve">Característica 35
</t>
    </r>
    <r>
      <rPr>
        <sz val="9"/>
        <color theme="1"/>
        <rFont val="Calibri"/>
        <family val="2"/>
        <scheme val="minor"/>
      </rPr>
      <t>Estímulos y apoyos para estudiantes</t>
    </r>
  </si>
  <si>
    <r>
      <t xml:space="preserve">Característica 36
</t>
    </r>
    <r>
      <rPr>
        <sz val="9"/>
        <color theme="1"/>
        <rFont val="Calibri"/>
        <family val="2"/>
        <scheme val="minor"/>
      </rPr>
      <t>Seguimiento a egresados</t>
    </r>
  </si>
  <si>
    <r>
      <t xml:space="preserve">Característica 37
</t>
    </r>
    <r>
      <rPr>
        <sz val="9"/>
        <color theme="1"/>
        <rFont val="Calibri"/>
        <family val="2"/>
        <scheme val="minor"/>
      </rPr>
      <t>Egresados y programas académicos</t>
    </r>
  </si>
  <si>
    <r>
      <t xml:space="preserve">Característica 38
</t>
    </r>
    <r>
      <rPr>
        <sz val="9"/>
        <color theme="1"/>
        <rFont val="Calibri"/>
        <family val="2"/>
        <scheme val="minor"/>
      </rPr>
      <t>Relación de los egresados con la institución</t>
    </r>
  </si>
  <si>
    <t>4.1</t>
  </si>
  <si>
    <t>4.2</t>
  </si>
  <si>
    <t>E 7.3 Fortalecer la Gestión del talento humano  acorde con las dinámicas y demandas de la educación superior.</t>
  </si>
  <si>
    <t>E 7.3 Mejorar la infraestructura física de la Universidad que responda a la visión institucional.</t>
  </si>
  <si>
    <t>Gestionar un mayor grado de compromiso de la nación, el departamento y el Distrito capital, a fin de crear mejores condiciones institucionales para el cumplimiento de sus funciones sustantivas</t>
  </si>
  <si>
    <t>Mejorar el compromiso del Consejo Superior para acompañar al equipo directivo en el diseño, logro y evaluación de las fuentes continuas de recursos económicos.</t>
  </si>
  <si>
    <t>Desarrollar un sistema de información que cualifique la indagación sobre las necesidades emergentes y el impacto con respecto a los programas y acciones de bienestar para toda la comunidad universitaria.</t>
  </si>
  <si>
    <t>Gestionar convenios o desarrollar otro tipo de estrategias que permitan superar las limitaciones de la sede central en este aspecto</t>
  </si>
  <si>
    <t>Estructurar un plan estratégico y sistémico, orientado a que las cualificaciones de los procesos investigativos conduzcan al mejoramiento de la clasificación de los grupos e investigadores de las diferentes facultades y programas</t>
  </si>
  <si>
    <t>Definir y estimular el desarrollo de una política institucional que promueva el desarrollo sistemático de proyectos de investigación financiados con recursos externos.</t>
  </si>
  <si>
    <t>Incluir indicadores precisos sobre el desempeño investigativo en los procesos formales de evaluación docente.</t>
  </si>
  <si>
    <t>Estructurar una política institucional que comprometa a los docentes con publicaciones de calidad, derivadas de los proyectos de investigación apoyados por la institución o en convenio con otras entidades.</t>
  </si>
  <si>
    <t>Definir una política y agenciar las acciones necesarias para la publicación sistemática en revistas indexadas nacionales e internacionales</t>
  </si>
  <si>
    <t>Incursionar decididamente en procesos de doble titulación de pregrado y posgrado con entidades internacionales.</t>
  </si>
  <si>
    <t>Aprovechar la renovación del estatuto profesoral para incluir estímulos significativos que potencien el fortalecimiento de la movilidad y participación en redes, de un número significativamente creciente de docentes.</t>
  </si>
  <si>
    <t>Fortalecer la estructura administrativa que soporta las relaciones interinstitucionales a nivel nacional e internacional</t>
  </si>
  <si>
    <t>Mejorar el compromiso del Consejo Superior para acompañar y orientar decididamente al equipo directivo en el diseño, la implementación y evaluación de los procesos requeridos para alcanzar la alta calidad institucional.</t>
  </si>
  <si>
    <t>Articular mejor la movilidad con el desarrollo de los procesos académico-investigativos y ampliarla desde la participación en eventos y programas de mayor duración</t>
  </si>
  <si>
    <t>Aprovechar la participación en redes y comunidades académicas como medio para la gestión de recursos frescos.</t>
  </si>
  <si>
    <t>Articular la política de segunda lengua con los procesos y acciones de internacionalización y mejoramiento continuo de la formación pedagógico-investigativa de los docentes</t>
  </si>
  <si>
    <t>Producir, divulgar e implementar un paquete de lineamientos curriculares, institucionales, que integren de modo sistémico los ámbitos macro, meso y microcurricular.</t>
  </si>
  <si>
    <t>Es menester revisar y estructurar de mejor manera el proceso de evaluación docente, en particular, lo concerniente a los instrumentos, procedimientos y uso de resultados.</t>
  </si>
  <si>
    <t>Se requiere mejorar significativamente los procesos de movilidad y desarrollo profesoral sistemático, articulado y congruente con las necesidades institucionales.</t>
  </si>
  <si>
    <t>La ampliación significativa del número de docentes de planta es un imperativo institucional, sin ello, será muy difícil transitar hacia condiciones de alta calidad</t>
  </si>
  <si>
    <t>Crear un sistema que permita recolectar, procesar y utilizar eficientemente la información sobre deserción, implementación de estrategias e impacto de estas, para cada facultad y Programa</t>
  </si>
  <si>
    <t>Cualificar el sistema electoral dispuesto en la universidad para los procesos democráticos estudiantiles a fin de brindar mayor seguridad en los resultados</t>
  </si>
  <si>
    <t>Crear mecanismos de fomento, estímulo y formación más eficientes para la participación de los estudiantes en los procesos democráticos de la institución.</t>
  </si>
  <si>
    <t>Cualificar los mecanismos de divulgación sobre los apoyos y convocatorias que favorecen a los estudiantes.</t>
  </si>
  <si>
    <t>implementar mecanismos para obtener información confiable y oportuna sobre los planes y programas que ofrece a los estudiantes y las demandas emergentes que deben ser atendidas en aras de evitar la deserción.</t>
  </si>
  <si>
    <t>Es urgente la necesidad de un reglamento profesoral actualizado y estructurado según las demandas actuales de la educación superior y las expectativas de tránsito hacia procesos de alta calidad que expresa el equipo directivo. Asimismo, es perentorio formalizar la actualización de los reglamentos estudiantiles de pregrado y posgrado</t>
  </si>
  <si>
    <t>Fortalecer la definición de la identidad institucional asociada con las funciones misionales de docencia, investigación y extensión, de manera que se logre mayor claridad en el tipo de institución de educación superior que se desea ser y la manera de desempeñar las actividades sustantivas</t>
  </si>
  <si>
    <t>Fortalecer la construcción articulada del direccionamiento estratégico universitario a partir de la actualización del Proyecto Educativo Institucional, con sustento no solo en la trayectoria de la institución, sino también en los retos que la educación superior presenta en los órdenes local, regional, nacional e internacional.</t>
  </si>
  <si>
    <t xml:space="preserve">Implementar procesos de sistematización y mecanismos de comunicación expeditos para el
seguimiento riguroso de la aplicación de los planes y programas de bienestar universitario. </t>
  </si>
  <si>
    <t xml:space="preserve">Fortalecer las estrategias orientadas a la disminución de las tasas de deserción a niveles
por debajo del promedio nacional. En 2016-2 la Institución presentaba tasas de deserción
intersemestral del 14.21%. </t>
  </si>
  <si>
    <t>Generar estrategias para un mayor aprovechamiento de las TIC con fines pedagógicos.</t>
  </si>
  <si>
    <t xml:space="preserve">De manera prioritaria, implementar estrategias orientadas a mejorar el proceso de evaluación docente, a partir de la aplicación de instrumentos y procedimientos que permitan
aplicar sus resultados. </t>
  </si>
  <si>
    <t>Identificar y aplicar una mayor armonización de la política de segunda lengua con los procesos de internacionalización de la docencia y de la investigación.</t>
  </si>
  <si>
    <t>Fortalecer el Modelo Institucional de Proyección Social de la Institución, de tal forma que, a través de procesos de evaluación y retroalimentación de las acciones de proyección social
desarrolladas, se promueva el aprendizaje de la Institución como resultado de la interacción
con el medio</t>
  </si>
  <si>
    <t>Aprovechar los convenios de la Institución para incrementar indicadores de cooperación
académica y científica, con comunidades extranjeras, preferiblemente que demanden
competencias comunicativas en segundo idioma.</t>
  </si>
  <si>
    <t>Implementar las estrategias necesarias para incrementar los indicadores de movilidad
entrante y saliente, tanto de profesores como de Estudiantes, de tal forma que puedan interactuar con comunidades extranjeras, principalmente con aquellas que demanden competencias comunicativas en segundo idioma</t>
  </si>
  <si>
    <t xml:space="preserve">Implementar las estrategias y recursos orientados a consolidar y proyectar todos los grupos de investigación de la Institución, con especial prioridad a 37 de los 50 grupos que no se
encuentran reconocidos ni clasificados, y de aquellos que cuentan con más de 10 años de
trayectoria y que aún se encuentran en categorías inferiores. Principalmente los grupos
C0L0036811, COL0021523, COL0054121, COL0036105, C0L0036938, COL0054168,
C0L0104626 y C0L0096337, que se encuentran en Categoría C y el grupo C0L0053895
que se encuentra Reconocido y no clasificado. </t>
  </si>
  <si>
    <t>En relación con las capacidades de la Institución para asegurar el número de estudiantes que ingresan a los Programas, aún hay un margen susceptible de mejora, en la medida que
existe un bajo número de profesores con contratación indefinida o de contratos anuales de 11-12 meses, para atender a 5070 estudiantes</t>
  </si>
  <si>
    <t xml:space="preserve">Finalizar los trámites correspondientes para lograr la aprobación del estatuto docente. </t>
  </si>
  <si>
    <t>Actualizar el modelo pedagógico, de tal forma que se puedan definir sus referentes macrocurriculares y, a partir de allí concretar la definición de una batería de lineamientos meso y microcurriculares que permitan el desarrollo interdisciplinar, flexible, sistémico y significativo de los procesos académicos, en clave de currículos pertinentes y congruentes, por lo menos, con las demandas locales, regionales y nacionales.</t>
  </si>
  <si>
    <t>Finalizar y concretar la construcción articulada del direccionamiento estratégico universitario a partir de la actualización del PEI</t>
  </si>
  <si>
    <t>Grupos de representación jornada nocturna</t>
  </si>
  <si>
    <t>Mayor divulgación de los beneficios de la División de Medio Universitario</t>
  </si>
  <si>
    <t>Acceso a biblioteca</t>
  </si>
  <si>
    <t>Adquisición fotocopiadora</t>
  </si>
  <si>
    <t>Mal funcionamiento del WI FI</t>
  </si>
  <si>
    <t>Apoyos económicos movilidad internacional</t>
  </si>
  <si>
    <t>Electivas complementarias</t>
  </si>
  <si>
    <t>Brigadistas para jornada nocturna y simulacro de evacuación</t>
  </si>
  <si>
    <t>Beneficios de bienestar para programas jornada  nocturna</t>
  </si>
  <si>
    <t>Disponibilidad de enfermería</t>
  </si>
  <si>
    <t>Icetex</t>
  </si>
  <si>
    <t>Posgrados como opción de grado</t>
  </si>
  <si>
    <r>
      <t xml:space="preserve">Cambio de porcentajes de evaluación docente </t>
    </r>
    <r>
      <rPr>
        <b/>
        <sz val="9"/>
        <color theme="1"/>
        <rFont val="Calibri"/>
        <family val="2"/>
        <scheme val="minor"/>
      </rPr>
      <t>(estatuto docente)</t>
    </r>
  </si>
  <si>
    <t>Duración presentación de exámenes finales (tiempo mínimo para presentación)</t>
  </si>
  <si>
    <t>Electivas de complementación</t>
  </si>
  <si>
    <t>Club de ingles / Inmersión de ingles</t>
  </si>
  <si>
    <t>Congestión salas de estudiantes</t>
  </si>
  <si>
    <t>Información oportuna</t>
  </si>
  <si>
    <t>Situación de comunicación con docentes (fricciones con estudiantes)</t>
  </si>
  <si>
    <t>Cables de televisores no compatibles con computadores</t>
  </si>
  <si>
    <t>Actualización de antivirus en todos los equipos de computo</t>
  </si>
  <si>
    <t>Nueva sede, contratación CISA</t>
  </si>
  <si>
    <t>Lockers que disminuyen el espacio</t>
  </si>
  <si>
    <t>Mantenimiento baños</t>
  </si>
  <si>
    <t>Tutorías obligatorias</t>
  </si>
  <si>
    <t>La mortalidad por parte de los docentes hacia los estudiantes</t>
  </si>
  <si>
    <t>Comentarios de docente de Ciencias Básicas que no cumplen con el perfil</t>
  </si>
  <si>
    <t>Propuesta de bacteriología y a facultad de administración y economía sobre la figura de monitores con reconocimiento económico</t>
  </si>
  <si>
    <t>Identificación de brigadistas, megáfono y alarma de evacuación</t>
  </si>
  <si>
    <t>No reliquidación matricula</t>
  </si>
  <si>
    <t>Mesones laboratorios</t>
  </si>
  <si>
    <t>Inicio materia de antropología</t>
  </si>
  <si>
    <t>Revisión malla curricular</t>
  </si>
  <si>
    <t>Salones EPZ 06 y Colombia 19 no tienen ayuda audiovisual</t>
  </si>
  <si>
    <t>Recorte en salidas pedagógicas</t>
  </si>
  <si>
    <t>Sede plenosol, ¿Quiénes la utilizan? ¿procedimiento? ¿opción de alquiler de cabañas? Con que recursos se pagan</t>
  </si>
  <si>
    <t>Goteras edificio 17</t>
  </si>
  <si>
    <t>Propuesta apoyo nutricional, en lugar de conceder a un numero determinado de personas, dar dinero y ellos colocan el faltante para beneficiar a todos</t>
  </si>
  <si>
    <t>Pliego petitorio</t>
  </si>
  <si>
    <t>Capacidad de los salones</t>
  </si>
  <si>
    <t>Socialización de información ante situaciones imprevistas</t>
  </si>
  <si>
    <t>Situación de preocupación del trato del personal de seguridad</t>
  </si>
  <si>
    <t>Préstamo de instrumentos para encuentros interculturales</t>
  </si>
  <si>
    <t>Potestad de la rectoría para desvinculación de personal docente, ocasional y cátedra</t>
  </si>
  <si>
    <t>Aumento de seguridad desde la actual administración</t>
  </si>
  <si>
    <t>Ingreso de menores de edad en la institución
(convenios jardines infantiles)</t>
  </si>
  <si>
    <t>Ausencia de simulacros de evacuación</t>
  </si>
  <si>
    <t>Falta de quipos especializados en la parte de topografía</t>
  </si>
  <si>
    <t>Grupos de representación de la jornada nocturna</t>
  </si>
  <si>
    <t>Aseo general días sábados</t>
  </si>
  <si>
    <t>Dificultad para la inscripción de electivas</t>
  </si>
  <si>
    <t>Falta se señalización</t>
  </si>
  <si>
    <t>mal estado de tableros en el edificio Colombia</t>
  </si>
  <si>
    <t>mal estado de microondas</t>
  </si>
  <si>
    <t>utilización sala de estudio</t>
  </si>
  <si>
    <t>Malas condiciones de equipos de computo</t>
  </si>
  <si>
    <t>Revisión evaluación de desempeño docentes que fueron mas evaluados y continúan en la institución</t>
  </si>
  <si>
    <t>OBS 057</t>
  </si>
  <si>
    <t>OBS 056</t>
  </si>
  <si>
    <t>OBS 055</t>
  </si>
  <si>
    <t>OBS 054</t>
  </si>
  <si>
    <t>OBS 053</t>
  </si>
  <si>
    <t>OBS 052</t>
  </si>
  <si>
    <t>OBS 051</t>
  </si>
  <si>
    <t>OBS 050</t>
  </si>
  <si>
    <t>OBS 049</t>
  </si>
  <si>
    <t>OBS 048</t>
  </si>
  <si>
    <t>OBS 047</t>
  </si>
  <si>
    <t>OBS 046</t>
  </si>
  <si>
    <t>OBS 045</t>
  </si>
  <si>
    <t>OBS 044</t>
  </si>
  <si>
    <t>OBS 043</t>
  </si>
  <si>
    <t>OBS 042</t>
  </si>
  <si>
    <t>OBS 041</t>
  </si>
  <si>
    <t>OBS 040</t>
  </si>
  <si>
    <t>OBS 039</t>
  </si>
  <si>
    <t>OBS 038</t>
  </si>
  <si>
    <t>OBS 037</t>
  </si>
  <si>
    <t>OBS 036</t>
  </si>
  <si>
    <t>OBS 035</t>
  </si>
  <si>
    <t>OBS 034</t>
  </si>
  <si>
    <t>OBS 033</t>
  </si>
  <si>
    <t>OBS 032</t>
  </si>
  <si>
    <t>OBS 031</t>
  </si>
  <si>
    <t>OBS 030</t>
  </si>
  <si>
    <t>OBS 029</t>
  </si>
  <si>
    <t>OBS 028</t>
  </si>
  <si>
    <t>OBS 027</t>
  </si>
  <si>
    <t>OBS 026</t>
  </si>
  <si>
    <t>OBS 025</t>
  </si>
  <si>
    <t>OBS 024</t>
  </si>
  <si>
    <t>OBS 023</t>
  </si>
  <si>
    <t>OBS 022</t>
  </si>
  <si>
    <t>OBS 021</t>
  </si>
  <si>
    <t>OBS 020</t>
  </si>
  <si>
    <t>OBS 019</t>
  </si>
  <si>
    <t>OBS 018</t>
  </si>
  <si>
    <t>OBS 017</t>
  </si>
  <si>
    <t>OBS 016</t>
  </si>
  <si>
    <t>OBS 015</t>
  </si>
  <si>
    <t>OBS 014</t>
  </si>
  <si>
    <t>OBS 013</t>
  </si>
  <si>
    <t>OBS 012</t>
  </si>
  <si>
    <t>OBS 011</t>
  </si>
  <si>
    <t>OBS 010</t>
  </si>
  <si>
    <t>OBS 009</t>
  </si>
  <si>
    <t>OBS 008</t>
  </si>
  <si>
    <t>OBS 007</t>
  </si>
  <si>
    <t>OBS 006</t>
  </si>
  <si>
    <t>OBS 005</t>
  </si>
  <si>
    <t>OBS 004</t>
  </si>
  <si>
    <t>OBS 003</t>
  </si>
  <si>
    <t>OBS 002</t>
  </si>
  <si>
    <t>OBS 001</t>
  </si>
  <si>
    <t>Programa de Derecho</t>
  </si>
  <si>
    <t>Facultad de Administración de Empresas</t>
  </si>
  <si>
    <t>Programa de Bacteriología y Laboratorio Clínico</t>
  </si>
  <si>
    <t>Programa Turismo</t>
  </si>
  <si>
    <t>Programa Trabajo Social</t>
  </si>
  <si>
    <t>Facultad de Ingeniería y Arquitectura
(programas de pregrado y posgrado)</t>
  </si>
  <si>
    <t>FACULTAD</t>
  </si>
  <si>
    <t>NIVEL DE FORMACIÓN</t>
  </si>
  <si>
    <t>No. Semestres</t>
  </si>
  <si>
    <t>Años</t>
  </si>
  <si>
    <t xml:space="preserve">PROGRAMA </t>
  </si>
  <si>
    <t>TOTAL NUEVOS PROGRAMAS X FACULTAD</t>
  </si>
  <si>
    <t>JORNADA</t>
  </si>
  <si>
    <t>CUPOS OFERTADOS</t>
  </si>
  <si>
    <t>PROYECCIÓN AUMENTO MAXIMO EN POBLACIÓN ESTUDIANTIL X AÑO</t>
  </si>
  <si>
    <t>PROGRAMAS DE PREGRADO PRESENCIALES</t>
  </si>
  <si>
    <t xml:space="preserve">PROGRAMAS CON REGIONALIZACIÓN </t>
  </si>
  <si>
    <t>PROGRAMAS DE POSGRADO PRESENCIALES</t>
  </si>
  <si>
    <t>DIURNA</t>
  </si>
  <si>
    <t>CUPO OFERTADO X SEMESTRE</t>
  </si>
  <si>
    <t>CUPO
OFERTADO
ANUAL</t>
  </si>
  <si>
    <t>2020</t>
  </si>
  <si>
    <t>2021</t>
  </si>
  <si>
    <t>2022</t>
  </si>
  <si>
    <t>2023</t>
  </si>
  <si>
    <t>2024</t>
  </si>
  <si>
    <t>2025</t>
  </si>
  <si>
    <t>ADMINISTRACIÓN Y ECONOMÍA</t>
  </si>
  <si>
    <t>POSGRADO</t>
  </si>
  <si>
    <t>PREGRADO</t>
  </si>
  <si>
    <t xml:space="preserve">Contaduría pública </t>
  </si>
  <si>
    <t>CIENCIAS DE LA SALUD</t>
  </si>
  <si>
    <t>Enfermería</t>
  </si>
  <si>
    <t>Maestría en Salud Pública</t>
  </si>
  <si>
    <t>Especialización Hematología Especializada.</t>
  </si>
  <si>
    <t>Especialización en Gerencia  de la Calidad en Salud</t>
  </si>
  <si>
    <t>INGENIERÍA Y ARQUITECTURA</t>
  </si>
  <si>
    <t>Maestría en Diseño Digital</t>
  </si>
  <si>
    <t>CIENCIAS SOCIALES</t>
  </si>
  <si>
    <t>Trabajo Social - (Ampliación Funza)</t>
  </si>
  <si>
    <t xml:space="preserve">Tecnología en atención integral a la persona mayor </t>
  </si>
  <si>
    <t>Doctorado - Interfacultades</t>
  </si>
  <si>
    <t xml:space="preserve">DERECHO </t>
  </si>
  <si>
    <t>Derecho - (Ampliación Funza)</t>
  </si>
  <si>
    <t>Especialización en derecho internacional con énfasis en derechos humanos</t>
  </si>
  <si>
    <t>Maestría en Derecho Administrativo</t>
  </si>
  <si>
    <t>Especialización Derecho en Familia (interdisciplinaria)</t>
  </si>
  <si>
    <t>CIENCIAS BASICAS</t>
  </si>
  <si>
    <t>Biología</t>
  </si>
  <si>
    <t>Tecnología en Química  Ambiental</t>
  </si>
  <si>
    <t>7.4</t>
  </si>
  <si>
    <t>7.3</t>
  </si>
  <si>
    <t>7.2</t>
  </si>
  <si>
    <t>7.1</t>
  </si>
  <si>
    <t>6.1</t>
  </si>
  <si>
    <t>5.3</t>
  </si>
  <si>
    <t>5.2</t>
  </si>
  <si>
    <t>5.1</t>
  </si>
  <si>
    <t>3.4</t>
  </si>
  <si>
    <t>3.3</t>
  </si>
  <si>
    <t>Gestionar programas y proyectos de extensión, innovación y desarrollo social con impacto local, regional y nacional.</t>
  </si>
  <si>
    <t>3.2</t>
  </si>
  <si>
    <t>3.1</t>
  </si>
  <si>
    <t>2.3</t>
  </si>
  <si>
    <t xml:space="preserve">Fortalecer las capacidades investigativas, que estimulen la innovación, la generación, apropiación y transferencia del conocimiento </t>
  </si>
  <si>
    <t>2.2</t>
  </si>
  <si>
    <t>Implementar el sistema de investigación de la UNICOLMAYOR que fortalezca la articulación entre las funciones misionales.</t>
  </si>
  <si>
    <t>2.1</t>
  </si>
  <si>
    <t>Fortalecer el perfil docente, mediante la cualificación en formación postgradual,  multilingüismo, virtualidad y pedagogía para el desarrollo de las funciones misionales.</t>
  </si>
  <si>
    <t>1.4</t>
  </si>
  <si>
    <t>1.3</t>
  </si>
  <si>
    <t>Ampliar la oferta educativa en las diferentes modalidades impulsando la virtualidad en programas de pregrado y posgrado</t>
  </si>
  <si>
    <t>1.2</t>
  </si>
  <si>
    <t>Fortalecer los programas académicos a través de lineamientos curriculares que promuevan la pertinencia, innovación, flexibilidad, visibilización e impacto en la sociedad.</t>
  </si>
  <si>
    <t>1.1</t>
  </si>
  <si>
    <t>PROYECTO 21</t>
  </si>
  <si>
    <t>PROYECTO 20</t>
  </si>
  <si>
    <t>PROYECTO 19</t>
  </si>
  <si>
    <t>PROYECTO 18</t>
  </si>
  <si>
    <t>PROYECTO 17</t>
  </si>
  <si>
    <t>PROYECTO 16</t>
  </si>
  <si>
    <t>PROYECTO 15</t>
  </si>
  <si>
    <t>PROYECTO 14</t>
  </si>
  <si>
    <t>PROYECTO 13</t>
  </si>
  <si>
    <t>PROYECTO 12</t>
  </si>
  <si>
    <t>PROYECTO 11</t>
  </si>
  <si>
    <t>PROYECTO 10</t>
  </si>
  <si>
    <t>PROYECTO 9</t>
  </si>
  <si>
    <t>PROYECTO 8</t>
  </si>
  <si>
    <t>PROYECTO 7</t>
  </si>
  <si>
    <t>PROYECTO 6</t>
  </si>
  <si>
    <t>PROYECTO 5</t>
  </si>
  <si>
    <t>PROYECTO 4</t>
  </si>
  <si>
    <t>PROYECTO 3</t>
  </si>
  <si>
    <t>PROYECTO 2</t>
  </si>
  <si>
    <t>PROYECTO 1</t>
  </si>
  <si>
    <r>
      <rPr>
        <b/>
        <sz val="11"/>
        <rFont val="Calibri"/>
        <family val="2"/>
        <scheme val="minor"/>
      </rPr>
      <t>5</t>
    </r>
    <r>
      <rPr>
        <sz val="11"/>
        <rFont val="Calibri"/>
        <family val="2"/>
        <scheme val="minor"/>
      </rPr>
      <t xml:space="preserve"> Nuevos programas acreditados
(Total </t>
    </r>
    <r>
      <rPr>
        <b/>
        <sz val="11"/>
        <rFont val="Calibri"/>
        <family val="2"/>
        <scheme val="minor"/>
      </rPr>
      <t xml:space="preserve">9 </t>
    </r>
    <r>
      <rPr>
        <sz val="11"/>
        <rFont val="Calibri"/>
        <family val="2"/>
        <scheme val="minor"/>
      </rPr>
      <t xml:space="preserve">programas acreditados)
</t>
    </r>
    <r>
      <rPr>
        <b/>
        <sz val="11"/>
        <rFont val="Calibri"/>
        <family val="2"/>
        <scheme val="minor"/>
      </rPr>
      <t/>
    </r>
  </si>
  <si>
    <r>
      <rPr>
        <b/>
        <sz val="11"/>
        <rFont val="Calibri"/>
        <family val="2"/>
        <scheme val="minor"/>
      </rPr>
      <t xml:space="preserve">20 </t>
    </r>
    <r>
      <rPr>
        <sz val="11"/>
        <rFont val="Calibri"/>
        <family val="2"/>
        <scheme val="minor"/>
      </rPr>
      <t>PEP vigentes sin articulación con el MOPEI actualizado</t>
    </r>
  </si>
  <si>
    <r>
      <rPr>
        <b/>
        <sz val="11"/>
        <rFont val="Calibri"/>
        <family val="2"/>
        <scheme val="minor"/>
      </rPr>
      <t>1</t>
    </r>
    <r>
      <rPr>
        <sz val="11"/>
        <rFont val="Calibri"/>
        <family val="2"/>
        <scheme val="minor"/>
      </rPr>
      <t xml:space="preserve"> modelo vigente desde el 2003 sin actualizar
</t>
    </r>
    <r>
      <rPr>
        <b/>
        <sz val="11"/>
        <rFont val="Calibri"/>
        <family val="2"/>
        <scheme val="minor"/>
      </rPr>
      <t/>
    </r>
  </si>
  <si>
    <t>Modelo de seguimiento a graduados actualizado</t>
  </si>
  <si>
    <t>Modelo de Bienestar aprobado e implementado</t>
  </si>
  <si>
    <r>
      <rPr>
        <b/>
        <sz val="11"/>
        <rFont val="Calibri"/>
        <family val="2"/>
        <scheme val="minor"/>
      </rPr>
      <t>1</t>
    </r>
    <r>
      <rPr>
        <sz val="11"/>
        <rFont val="Calibri"/>
        <family val="2"/>
        <scheme val="minor"/>
      </rPr>
      <t xml:space="preserve"> Programa para la mejora del desempeño académico, la integración y la adaptación al ambiente educativo diseñado e implementado</t>
    </r>
  </si>
  <si>
    <t>(Numero de participantes en el programa de inclusión / población identificada)* 100</t>
  </si>
  <si>
    <t>Sistema de permanencia y graduación implementado</t>
  </si>
  <si>
    <t>Modelo integrado de comunicaciones aprobado e implementado</t>
  </si>
  <si>
    <t>Modelo integrado de participación implementado</t>
  </si>
  <si>
    <r>
      <rPr>
        <b/>
        <sz val="11"/>
        <rFont val="Calibri"/>
        <family val="2"/>
        <scheme val="minor"/>
      </rPr>
      <t>20%</t>
    </r>
    <r>
      <rPr>
        <sz val="11"/>
        <rFont val="Calibri"/>
        <family val="2"/>
        <scheme val="minor"/>
      </rPr>
      <t xml:space="preserve"> de incremento en Puntos de red al final del plan</t>
    </r>
  </si>
  <si>
    <t xml:space="preserve">
Gastos de Inversión $1.594,8 millones
Excedentes financieros apropiados $1.475 millones</t>
  </si>
  <si>
    <t>Planta de cargos vigente</t>
  </si>
  <si>
    <t xml:space="preserve">Incrementar el número de estudiantes vinculados a semilleros de investigación </t>
  </si>
  <si>
    <t>Oficina de Investigaciones
Todas las Facultades</t>
  </si>
  <si>
    <t>IE 2.9</t>
  </si>
  <si>
    <r>
      <rPr>
        <b/>
        <sz val="11"/>
        <rFont val="Calibri"/>
        <family val="2"/>
        <scheme val="minor"/>
      </rPr>
      <t>3</t>
    </r>
    <r>
      <rPr>
        <sz val="11"/>
        <rFont val="Calibri"/>
        <family val="2"/>
        <scheme val="minor"/>
      </rPr>
      <t xml:space="preserve"> Estudiantes con movilidad entrante</t>
    </r>
  </si>
  <si>
    <r>
      <rPr>
        <b/>
        <sz val="11"/>
        <rFont val="Calibri"/>
        <family val="2"/>
        <scheme val="minor"/>
      </rPr>
      <t>5000 m2</t>
    </r>
    <r>
      <rPr>
        <sz val="11"/>
        <rFont val="Calibri"/>
        <family val="2"/>
        <scheme val="minor"/>
      </rPr>
      <t xml:space="preserve"> Intervenidos en el 2019</t>
    </r>
  </si>
  <si>
    <r>
      <rPr>
        <b/>
        <sz val="11"/>
        <rFont val="Calibri"/>
        <family val="2"/>
        <scheme val="minor"/>
      </rPr>
      <t>LÍNEA BASE 2019</t>
    </r>
    <r>
      <rPr>
        <sz val="11"/>
        <rFont val="Calibri"/>
        <family val="2"/>
        <scheme val="minor"/>
      </rPr>
      <t xml:space="preserve">
1  Modelo Institucional de Acreditación - MIA. Acuerdo 0005 del 9 de marzo de 1998. Por medio del cual se aprueba la actualización del Proyecto Educativo Universitario con sus tres componentes: Marco conceptual, Plan de Desarrollo Institucional 1996-1999 y Modelo de Acreditación.</t>
    </r>
    <r>
      <rPr>
        <sz val="11"/>
        <color rgb="FFFF0000"/>
        <rFont val="Calibri"/>
        <family val="2"/>
        <scheme val="minor"/>
      </rPr>
      <t/>
    </r>
  </si>
  <si>
    <t>DETALLE LINEA BASE</t>
  </si>
  <si>
    <t>Política de multilingüismo diseñada e implementada</t>
  </si>
  <si>
    <t>Estudiantes con  nivel intermedio en un segundo idioma</t>
  </si>
  <si>
    <t>Docentes con  nivel intermedio en un segundo idioma</t>
  </si>
  <si>
    <t>Nuevos programas de pregrado presenciales</t>
  </si>
  <si>
    <t>Nuevos programas distancia-virtuales (tecnológicos, de pregrado y posgrado)</t>
  </si>
  <si>
    <r>
      <rPr>
        <b/>
        <sz val="11"/>
        <rFont val="Calibri"/>
        <family val="2"/>
        <scheme val="minor"/>
      </rPr>
      <t>100%</t>
    </r>
    <r>
      <rPr>
        <sz val="11"/>
        <rFont val="Calibri"/>
        <family val="2"/>
        <scheme val="minor"/>
      </rPr>
      <t xml:space="preserve">
</t>
    </r>
    <r>
      <rPr>
        <b/>
        <sz val="11"/>
        <rFont val="Calibri"/>
        <family val="2"/>
        <scheme val="minor"/>
      </rPr>
      <t>10</t>
    </r>
    <r>
      <rPr>
        <sz val="11"/>
        <rFont val="Calibri"/>
        <family val="2"/>
        <scheme val="minor"/>
      </rPr>
      <t xml:space="preserve"> Nuevos programas de posgrado presenciales</t>
    </r>
  </si>
  <si>
    <r>
      <rPr>
        <b/>
        <sz val="11"/>
        <rFont val="Calibri"/>
        <family val="2"/>
        <scheme val="minor"/>
      </rPr>
      <t xml:space="preserve">100% </t>
    </r>
    <r>
      <rPr>
        <sz val="11"/>
        <rFont val="Calibri"/>
        <family val="2"/>
        <scheme val="minor"/>
      </rPr>
      <t xml:space="preserve">
</t>
    </r>
    <r>
      <rPr>
        <b/>
        <sz val="11"/>
        <rFont val="Calibri"/>
        <family val="2"/>
        <scheme val="minor"/>
      </rPr>
      <t xml:space="preserve">6 </t>
    </r>
    <r>
      <rPr>
        <sz val="11"/>
        <rFont val="Calibri"/>
        <family val="2"/>
        <scheme val="minor"/>
      </rPr>
      <t>Nuevos programas de pregrado presenciales</t>
    </r>
  </si>
  <si>
    <r>
      <rPr>
        <b/>
        <sz val="11"/>
        <rFont val="Calibri"/>
        <family val="2"/>
        <scheme val="minor"/>
      </rPr>
      <t>100%</t>
    </r>
    <r>
      <rPr>
        <sz val="11"/>
        <rFont val="Calibri"/>
        <family val="2"/>
        <scheme val="minor"/>
      </rPr>
      <t xml:space="preserve">
</t>
    </r>
    <r>
      <rPr>
        <b/>
        <sz val="11"/>
        <rFont val="Calibri"/>
        <family val="2"/>
        <scheme val="minor"/>
      </rPr>
      <t>3</t>
    </r>
    <r>
      <rPr>
        <sz val="11"/>
        <rFont val="Calibri"/>
        <family val="2"/>
        <scheme val="minor"/>
      </rPr>
      <t xml:space="preserve"> Nuevos programas virtuales</t>
    </r>
  </si>
  <si>
    <r>
      <rPr>
        <b/>
        <sz val="11"/>
        <rFont val="Calibri"/>
        <family val="2"/>
        <scheme val="minor"/>
      </rPr>
      <t xml:space="preserve">1 </t>
    </r>
    <r>
      <rPr>
        <sz val="11"/>
        <rFont val="Calibri"/>
        <family val="2"/>
        <scheme val="minor"/>
      </rPr>
      <t>Programa a distancia en el 2019</t>
    </r>
  </si>
  <si>
    <t xml:space="preserve">Cobertura educativa a nivel regional </t>
  </si>
  <si>
    <t>Programas con lineamientos de autorregulación implementados</t>
  </si>
  <si>
    <t>Programas acreditados</t>
  </si>
  <si>
    <t>Programas reacreditados</t>
  </si>
  <si>
    <t>Cierre de recomendaciones del CNA</t>
  </si>
  <si>
    <t>Estudiantes con resultados de pruebas SABER PRO por encima de la media nacional</t>
  </si>
  <si>
    <t>Actualización del sistema de evaluación de desempeño docente</t>
  </si>
  <si>
    <t>Sistema de evaluación de desempeño docente actualizado</t>
  </si>
  <si>
    <t>Docentes capacitados  en el manejo de un segundo idioma (multilingüismo), en pedagogía y en TIC.</t>
  </si>
  <si>
    <t>Docentes que desarrollan unidades en un segundo idioma</t>
  </si>
  <si>
    <t>Docentes que desarrollan mediaciones TIC</t>
  </si>
  <si>
    <r>
      <rPr>
        <b/>
        <sz val="11"/>
        <rFont val="Calibri"/>
        <family val="2"/>
        <scheme val="minor"/>
      </rPr>
      <t>LÍNEA BASE 2019</t>
    </r>
    <r>
      <rPr>
        <sz val="11"/>
        <rFont val="Calibri"/>
        <family val="2"/>
        <scheme val="minor"/>
      </rPr>
      <t xml:space="preserve">
1. Bacteriología y Laboratorio Clínico
2. Trabajo Social
3. Delineantes de Arquitectura e Ingeniería
4. Administración y Ejecución de Construcciones</t>
    </r>
    <r>
      <rPr>
        <b/>
        <sz val="11"/>
        <color rgb="FFFF0000"/>
        <rFont val="Calibri"/>
        <family val="2"/>
        <scheme val="minor"/>
      </rPr>
      <t/>
    </r>
  </si>
  <si>
    <r>
      <rPr>
        <b/>
        <sz val="11"/>
        <rFont val="Calibri"/>
        <family val="2"/>
        <scheme val="minor"/>
      </rPr>
      <t>LINEA BASE 2019</t>
    </r>
    <r>
      <rPr>
        <sz val="11"/>
        <rFont val="Calibri"/>
        <family val="2"/>
        <scheme val="minor"/>
      </rPr>
      <t xml:space="preserve">
55.64% de las plazas cubiertas (69 plazas cubiertas) de 124 dato que confirma recursos humanos mediante correo electrónico de fecha jue., 6 feb. 2020 a las 17:46</t>
    </r>
  </si>
  <si>
    <t>NOMBRE INDICADOR</t>
  </si>
  <si>
    <t xml:space="preserve">Implementación del sistema de información que soporte los procesos de gestión del conocimiento. </t>
  </si>
  <si>
    <r>
      <rPr>
        <b/>
        <sz val="11"/>
        <rFont val="Calibri"/>
        <family val="2"/>
        <scheme val="minor"/>
      </rPr>
      <t>16</t>
    </r>
    <r>
      <rPr>
        <sz val="11"/>
        <rFont val="Calibri"/>
        <family val="2"/>
        <scheme val="minor"/>
      </rPr>
      <t xml:space="preserve"> líneas de investigación vigentes a 2019</t>
    </r>
  </si>
  <si>
    <t>Grupos de investigación categorizados</t>
  </si>
  <si>
    <t>Investigadores categorizados</t>
  </si>
  <si>
    <t>Estudiantes vinculados a semilleros</t>
  </si>
  <si>
    <t>Creación centro de investigación</t>
  </si>
  <si>
    <t xml:space="preserve">Proyectos de investigación en alianzas Universidad - Empresa - Estado - Sociedad </t>
  </si>
  <si>
    <r>
      <rPr>
        <b/>
        <sz val="11"/>
        <rFont val="Calibri"/>
        <family val="2"/>
        <scheme val="minor"/>
      </rPr>
      <t>LÍNEA BASE 2019
Política de investigación aprobada.</t>
    </r>
    <r>
      <rPr>
        <sz val="11"/>
        <rFont val="Calibri"/>
        <family val="2"/>
        <scheme val="minor"/>
      </rPr>
      <t xml:space="preserve"> Acuerdo 32 del 9 de octubre de 2019. Por el cual se aprueba la Política de Investigación en la Universidad Colegio Mayor de Cundinamarca.</t>
    </r>
  </si>
  <si>
    <t xml:space="preserve">Creación de unidades de gestión y unidades de apoyo </t>
  </si>
  <si>
    <t>Actualización de unidades de gestión existentes</t>
  </si>
  <si>
    <t>Ingresos por servicios de proyección social</t>
  </si>
  <si>
    <t>Ingresos por educación continuada</t>
  </si>
  <si>
    <t>Participación de graduados en mecanismos de relacionamiento</t>
  </si>
  <si>
    <t>Actualización modelo de seguimiento a graduados</t>
  </si>
  <si>
    <r>
      <rPr>
        <b/>
        <sz val="11"/>
        <rFont val="Calibri"/>
        <family val="2"/>
        <scheme val="minor"/>
      </rPr>
      <t>1</t>
    </r>
    <r>
      <rPr>
        <sz val="11"/>
        <rFont val="Calibri"/>
        <family val="2"/>
        <scheme val="minor"/>
      </rPr>
      <t xml:space="preserve"> Programa que desarrolle competencias para la vida, relacionadas con el autoconocimiento y la relación con los demás y su entorno diseñado e implementado</t>
    </r>
  </si>
  <si>
    <t>Estudiantes participantes en el programa que desarrolle competencias para la vida</t>
  </si>
  <si>
    <t>Estudiantes participantes en el programa  de deporte y uso del tiempo libre</t>
  </si>
  <si>
    <t>Estudiantes participantes en el programa de Arte y Cultura</t>
  </si>
  <si>
    <t xml:space="preserve">Estudiantes participantes en el programa de  promoción de estilos de vida saludable y autocuidado </t>
  </si>
  <si>
    <t>Implementación sistema de permanencia y graduación</t>
  </si>
  <si>
    <t>8% de deserción estudiantil institucional</t>
  </si>
  <si>
    <t>Movilidad en casa de estudiantes</t>
  </si>
  <si>
    <t>Proyectos de investigación con internacionalización</t>
  </si>
  <si>
    <t>Estudiantes con movilidad nacional e internacional</t>
  </si>
  <si>
    <t>Proyectos con enfoque de internacionalización</t>
  </si>
  <si>
    <t>Estudiantes con movilidad entrante</t>
  </si>
  <si>
    <t>Actividades de convivencia entre estudiantes locales y extranjeros</t>
  </si>
  <si>
    <t>Convenios para el estudio de culturas y regiones extranjeras</t>
  </si>
  <si>
    <t>Iniciativas de internacionalización ejecutadas</t>
  </si>
  <si>
    <t>Actualización estatuto docente</t>
  </si>
  <si>
    <t>Actualización reglamento de bienestar</t>
  </si>
  <si>
    <t>Creación estatuto administrativo</t>
  </si>
  <si>
    <t>Implementación Modelo Integrado de Planeación y Gestión MIPG</t>
  </si>
  <si>
    <t>Modernización documental</t>
  </si>
  <si>
    <t>Acuerdo 022 del 5 de julio de 2000. Por el cual se expide el nuevo Estatuto para el Personal Docente de la UNIVERSIDAD COLEGIO MAYOR DE CUNDINAMARCA</t>
  </si>
  <si>
    <t xml:space="preserve">Acuerdo 003 del 17 de febrero de 1995. Por el cual se establece el Reglamento de Bienestar Universitario de la UNIVERSIDAD COLEGIO MAYOR DE CUNDINAMARCA. </t>
  </si>
  <si>
    <t>Plan Estratégico de Tecnologías de la Información - PETI</t>
  </si>
  <si>
    <t>Ejecución del Plan Estratégico de Tecnologías de la Información - PETI</t>
  </si>
  <si>
    <t>Incremento del parque computacional</t>
  </si>
  <si>
    <t>Fortalecimiento sistemas de información</t>
  </si>
  <si>
    <r>
      <rPr>
        <b/>
        <sz val="11"/>
        <rFont val="Calibri"/>
        <family val="2"/>
        <scheme val="minor"/>
      </rPr>
      <t>LÍNEA BASE 2019
16 Líneas de Investigación así:</t>
    </r>
    <r>
      <rPr>
        <sz val="11"/>
        <rFont val="Calibri"/>
        <family val="2"/>
        <scheme val="minor"/>
      </rPr>
      <t xml:space="preserve">
</t>
    </r>
    <r>
      <rPr>
        <b/>
        <sz val="11"/>
        <rFont val="Calibri"/>
        <family val="2"/>
        <scheme val="minor"/>
      </rPr>
      <t>Línea 01.</t>
    </r>
    <r>
      <rPr>
        <sz val="11"/>
        <rFont val="Calibri"/>
        <family val="2"/>
        <scheme val="minor"/>
      </rPr>
      <t xml:space="preserve"> Desarrollo educativo, pedagógico y curricular
</t>
    </r>
    <r>
      <rPr>
        <b/>
        <sz val="11"/>
        <rFont val="Calibri"/>
        <family val="2"/>
        <scheme val="minor"/>
      </rPr>
      <t>Línea 02.</t>
    </r>
    <r>
      <rPr>
        <sz val="11"/>
        <rFont val="Calibri"/>
        <family val="2"/>
        <scheme val="minor"/>
      </rPr>
      <t xml:space="preserve"> Sociedad y cultura
</t>
    </r>
    <r>
      <rPr>
        <b/>
        <sz val="11"/>
        <rFont val="Calibri"/>
        <family val="2"/>
        <scheme val="minor"/>
      </rPr>
      <t>Línea 03.</t>
    </r>
    <r>
      <rPr>
        <sz val="11"/>
        <rFont val="Calibri"/>
        <family val="2"/>
        <scheme val="minor"/>
      </rPr>
      <t xml:space="preserve"> Administración y competitividad
</t>
    </r>
    <r>
      <rPr>
        <b/>
        <sz val="11"/>
        <rFont val="Calibri"/>
        <family val="2"/>
        <scheme val="minor"/>
      </rPr>
      <t>Línea 04.</t>
    </r>
    <r>
      <rPr>
        <sz val="11"/>
        <rFont val="Calibri"/>
        <family val="2"/>
        <scheme val="minor"/>
      </rPr>
      <t xml:space="preserve"> Desarrollo comunitario
</t>
    </r>
    <r>
      <rPr>
        <b/>
        <sz val="11"/>
        <rFont val="Calibri"/>
        <family val="2"/>
        <scheme val="minor"/>
      </rPr>
      <t>Línea 05.</t>
    </r>
    <r>
      <rPr>
        <sz val="11"/>
        <rFont val="Calibri"/>
        <family val="2"/>
        <scheme val="minor"/>
      </rPr>
      <t xml:space="preserve"> Derecho, sociedad y cultura en la formación jurídica
</t>
    </r>
    <r>
      <rPr>
        <b/>
        <sz val="11"/>
        <rFont val="Calibri"/>
        <family val="2"/>
        <scheme val="minor"/>
      </rPr>
      <t>Línea 06.</t>
    </r>
    <r>
      <rPr>
        <sz val="11"/>
        <rFont val="Calibri"/>
        <family val="2"/>
        <scheme val="minor"/>
      </rPr>
      <t xml:space="preserve"> Tendencias del derecho penal en Colombia y los estándares internacionales
</t>
    </r>
    <r>
      <rPr>
        <b/>
        <sz val="11"/>
        <rFont val="Calibri"/>
        <family val="2"/>
        <scheme val="minor"/>
      </rPr>
      <t>Línea 07.</t>
    </r>
    <r>
      <rPr>
        <sz val="11"/>
        <rFont val="Calibri"/>
        <family val="2"/>
        <scheme val="minor"/>
      </rPr>
      <t xml:space="preserve"> Paz y convivencia social
</t>
    </r>
    <r>
      <rPr>
        <b/>
        <sz val="11"/>
        <rFont val="Calibri"/>
        <family val="2"/>
        <scheme val="minor"/>
      </rPr>
      <t>Línea 08.</t>
    </r>
    <r>
      <rPr>
        <sz val="11"/>
        <rFont val="Calibri"/>
        <family val="2"/>
        <scheme val="minor"/>
      </rPr>
      <t xml:space="preserve"> Axiología
</t>
    </r>
    <r>
      <rPr>
        <b/>
        <sz val="11"/>
        <rFont val="Calibri"/>
        <family val="2"/>
        <scheme val="minor"/>
      </rPr>
      <t>Línea 09.</t>
    </r>
    <r>
      <rPr>
        <sz val="11"/>
        <rFont val="Calibri"/>
        <family val="2"/>
        <scheme val="minor"/>
      </rPr>
      <t xml:space="preserve"> Concepción y análisis de la Salud
</t>
    </r>
    <r>
      <rPr>
        <b/>
        <sz val="11"/>
        <rFont val="Calibri"/>
        <family val="2"/>
        <scheme val="minor"/>
      </rPr>
      <t>Línea 10.</t>
    </r>
    <r>
      <rPr>
        <sz val="11"/>
        <rFont val="Calibri"/>
        <family val="2"/>
        <scheme val="minor"/>
      </rPr>
      <t xml:space="preserve"> Diagnóstico, tratamiento, control y vigilancia epidemiológica de la enfermedad
</t>
    </r>
    <r>
      <rPr>
        <b/>
        <sz val="11"/>
        <rFont val="Calibri"/>
        <family val="2"/>
        <scheme val="minor"/>
      </rPr>
      <t>Línea 11.</t>
    </r>
    <r>
      <rPr>
        <sz val="11"/>
        <rFont val="Calibri"/>
        <family val="2"/>
        <scheme val="minor"/>
      </rPr>
      <t xml:space="preserve"> Salud y desarrollo humano
</t>
    </r>
    <r>
      <rPr>
        <b/>
        <sz val="11"/>
        <rFont val="Calibri"/>
        <family val="2"/>
        <scheme val="minor"/>
      </rPr>
      <t>Línea 12.</t>
    </r>
    <r>
      <rPr>
        <sz val="11"/>
        <rFont val="Calibri"/>
        <family val="2"/>
        <scheme val="minor"/>
      </rPr>
      <t xml:space="preserve"> Ecología y desarrollo sostenible
</t>
    </r>
    <r>
      <rPr>
        <b/>
        <sz val="11"/>
        <rFont val="Calibri"/>
        <family val="2"/>
        <scheme val="minor"/>
      </rPr>
      <t>Línea 13.</t>
    </r>
    <r>
      <rPr>
        <sz val="11"/>
        <rFont val="Calibri"/>
        <family val="2"/>
        <scheme val="minor"/>
      </rPr>
      <t xml:space="preserve"> Construcción sostenible
</t>
    </r>
    <r>
      <rPr>
        <b/>
        <sz val="11"/>
        <rFont val="Calibri"/>
        <family val="2"/>
        <scheme val="minor"/>
      </rPr>
      <t>Línea 14.</t>
    </r>
    <r>
      <rPr>
        <sz val="11"/>
        <rFont val="Calibri"/>
        <family val="2"/>
        <scheme val="minor"/>
      </rPr>
      <t xml:space="preserve"> Edificación
</t>
    </r>
    <r>
      <rPr>
        <b/>
        <sz val="11"/>
        <rFont val="Calibri"/>
        <family val="2"/>
        <scheme val="minor"/>
      </rPr>
      <t>Línea 15.</t>
    </r>
    <r>
      <rPr>
        <sz val="11"/>
        <rFont val="Calibri"/>
        <family val="2"/>
        <scheme val="minor"/>
      </rPr>
      <t xml:space="preserve"> Patrimonio construido y Gestión del Territorio
</t>
    </r>
    <r>
      <rPr>
        <b/>
        <sz val="11"/>
        <rFont val="Calibri"/>
        <family val="2"/>
        <scheme val="minor"/>
      </rPr>
      <t>Línea 16.</t>
    </r>
    <r>
      <rPr>
        <sz val="11"/>
        <rFont val="Calibri"/>
        <family val="2"/>
        <scheme val="minor"/>
      </rPr>
      <t xml:space="preserve"> Diseño, visualización y multimedia</t>
    </r>
  </si>
  <si>
    <t xml:space="preserve">No se cuenta con Línea Base </t>
  </si>
  <si>
    <t xml:space="preserve">Docentes y funcionarios participantes en el programa  para el fortalecimiento del sentido de pertenencia institucional, convivencia, cultura universitaria. </t>
  </si>
  <si>
    <r>
      <rPr>
        <b/>
        <sz val="11"/>
        <rFont val="Calibri"/>
        <family val="2"/>
        <scheme val="minor"/>
      </rPr>
      <t>LÍNEA BASE 2019</t>
    </r>
    <r>
      <rPr>
        <sz val="11"/>
        <rFont val="Calibri"/>
        <family val="2"/>
        <scheme val="minor"/>
      </rPr>
      <t xml:space="preserve">
Dato aportado por Planta Física (Orlando Espitia) correo electrónico de fecha 5 feb. 2020 a las 15:35 a la cuenta OPSD
Metros cuadrados intervenidos  5000 m2
Metros cuadrados proyectados  5000 m2
Solicitudes reportadas de mantenimiento 234
Solicitudes atendidas de mantenimiento 234</t>
    </r>
  </si>
  <si>
    <t>Puntos de Acceso a la red</t>
  </si>
  <si>
    <t>Cobertura de plazas de empleados públicos administrativos</t>
  </si>
  <si>
    <t>Atención de solicitudes de renovación y/o dotación</t>
  </si>
  <si>
    <t>Adquisición de predio para la nueva sede</t>
  </si>
  <si>
    <t>Construcción de la nueva sede</t>
  </si>
  <si>
    <t>Diseño de Lineamientos curriculares institucionales</t>
  </si>
  <si>
    <t xml:space="preserve">Actualización de Proyectos Educativos de Programas -PEP </t>
  </si>
  <si>
    <t xml:space="preserve">Implementación Política de multilingüismo </t>
  </si>
  <si>
    <t>Proyectos de investigación financiados con fondos concursables</t>
  </si>
  <si>
    <t>Cobertura en cursos de extensión</t>
  </si>
  <si>
    <t>Implementación programa de deporte y uso del tiempo libre</t>
  </si>
  <si>
    <t>Implementación del programa para la mejora del desempeño académico, la integración y la adaptación al ambiente educativo.</t>
  </si>
  <si>
    <t>Implementación Modelo de Bienestar</t>
  </si>
  <si>
    <t>Implementación programa que desarrolle competencias para la vida</t>
  </si>
  <si>
    <t>Implementación programa de apoyo socioeconómico</t>
  </si>
  <si>
    <t>Implementación programa de  promoción de estilos de vida saludable y autocuidado</t>
  </si>
  <si>
    <t xml:space="preserve">Implementación programa de  promoción para el fortalecimiento del sentido de pertenencia institucional, convivencia, cultura universitaria </t>
  </si>
  <si>
    <t xml:space="preserve">Implementación programa de inclusión institucional </t>
  </si>
  <si>
    <t>Participantes en el programa de inclusión</t>
  </si>
  <si>
    <t xml:space="preserve">Implementación programa de felicidad laboral </t>
  </si>
  <si>
    <t>Percepción del Clima laboral</t>
  </si>
  <si>
    <t>Implementación modelo integrado de comunicaciones</t>
  </si>
  <si>
    <t>Implementación Modelo integrado de participación</t>
  </si>
  <si>
    <t>Implementación modelo financiero</t>
  </si>
  <si>
    <r>
      <rPr>
        <b/>
        <sz val="11"/>
        <rFont val="Calibri"/>
        <family val="2"/>
        <scheme val="minor"/>
      </rPr>
      <t>48</t>
    </r>
    <r>
      <rPr>
        <sz val="11"/>
        <rFont val="Calibri"/>
        <family val="2"/>
        <scheme val="minor"/>
      </rPr>
      <t xml:space="preserve"> Proyectos en alianza o con participación de por lo menos una de las partes (Universidad-Empresa-Estado) para la vigencia 2019
</t>
    </r>
    <r>
      <rPr>
        <b/>
        <sz val="11"/>
        <rFont val="Calibri"/>
        <family val="2"/>
        <scheme val="minor"/>
      </rPr>
      <t xml:space="preserve">
0 </t>
    </r>
    <r>
      <rPr>
        <sz val="11"/>
        <rFont val="Calibri"/>
        <family val="2"/>
        <scheme val="minor"/>
      </rPr>
      <t>Proyectos en alianza universidad - empresa - estado</t>
    </r>
  </si>
  <si>
    <r>
      <rPr>
        <b/>
        <sz val="11"/>
        <rFont val="Calibri"/>
        <family val="2"/>
        <scheme val="minor"/>
      </rPr>
      <t>LINEA BASE 2019</t>
    </r>
    <r>
      <rPr>
        <sz val="11"/>
        <rFont val="Calibri"/>
        <family val="2"/>
        <scheme val="minor"/>
      </rPr>
      <t xml:space="preserve">
Dos revistas categorizadas
1. Tabula rasa
2. Nova
</t>
    </r>
    <r>
      <rPr>
        <b/>
        <sz val="14"/>
        <color rgb="FFFF0000"/>
        <rFont val="Calibri"/>
        <family val="2"/>
        <scheme val="minor"/>
      </rPr>
      <t/>
    </r>
  </si>
  <si>
    <r>
      <rPr>
        <b/>
        <sz val="11"/>
        <rFont val="Calibri"/>
        <family val="2"/>
        <scheme val="minor"/>
      </rPr>
      <t>LÍNEA BASE 2019</t>
    </r>
    <r>
      <rPr>
        <sz val="11"/>
        <rFont val="Calibri"/>
        <family val="2"/>
        <scheme val="minor"/>
      </rPr>
      <t xml:space="preserve">
Revise el aplicativo de SPADIES y el índice de deserción a 5 de febrero de 2020 se mantiene en 8% que corresponde a 2018-1 y se visibiliza una vez que han transcurrido dos periodos consecutivos sin registrar matrícula es decir en  2019-1.</t>
    </r>
  </si>
  <si>
    <r>
      <rPr>
        <b/>
        <sz val="11"/>
        <rFont val="Calibri"/>
        <family val="2"/>
        <scheme val="minor"/>
      </rPr>
      <t xml:space="preserve">19% </t>
    </r>
    <r>
      <rPr>
        <sz val="11"/>
        <rFont val="Calibri"/>
        <family val="2"/>
        <scheme val="minor"/>
      </rPr>
      <t xml:space="preserve"> de la población docente capacitada en manejo de un segundo idioma (multilingüismo), en pedagogía y en TIC, para la vigencia 2019</t>
    </r>
  </si>
  <si>
    <r>
      <rPr>
        <b/>
        <sz val="11"/>
        <rFont val="Calibri"/>
        <family val="2"/>
        <scheme val="minor"/>
      </rPr>
      <t>50%</t>
    </r>
    <r>
      <rPr>
        <sz val="11"/>
        <rFont val="Calibri"/>
        <family val="2"/>
        <scheme val="minor"/>
      </rPr>
      <t xml:space="preserve"> de la población docente  capacitada en manejo de un segundo idioma (multilingüismo), en pedagogía y en TIC, al finalizar el plan</t>
    </r>
  </si>
  <si>
    <t>Implementación de mejoras curriculares en los programas académicos</t>
  </si>
  <si>
    <t>Nuevos programas de posgrado presenciales</t>
  </si>
  <si>
    <t>Fortalecer el perfil docente  en formación pos gradual y la cualificación en multilingüismo, virtualidad y pedagogía para el desarrollo de las funciones misionales.</t>
  </si>
  <si>
    <t>Aumentar el numero de docentes con formación pos gradual a nivel de maestría o doctorado</t>
  </si>
  <si>
    <t>Docentes con formación pos gradual</t>
  </si>
  <si>
    <r>
      <rPr>
        <b/>
        <sz val="11"/>
        <rFont val="Calibri"/>
        <family val="2"/>
        <scheme val="minor"/>
      </rPr>
      <t xml:space="preserve">61% </t>
    </r>
    <r>
      <rPr>
        <sz val="11"/>
        <rFont val="Calibri"/>
        <family val="2"/>
        <scheme val="minor"/>
      </rPr>
      <t>de los docentes con formación pos gradual a nivel de maestría y doctorado</t>
    </r>
  </si>
  <si>
    <r>
      <rPr>
        <b/>
        <sz val="11"/>
        <rFont val="Calibri"/>
        <family val="2"/>
        <scheme val="minor"/>
      </rPr>
      <t xml:space="preserve">90% </t>
    </r>
    <r>
      <rPr>
        <sz val="11"/>
        <rFont val="Calibri"/>
        <family val="2"/>
        <scheme val="minor"/>
      </rPr>
      <t>de los docentes con formación pos gradual a nivel de maestría o doctorado</t>
    </r>
  </si>
  <si>
    <t>Cubrimiento de plazas de empleados públicos docentes</t>
  </si>
  <si>
    <t>Mediante correo de la vicerrectoría académica del 7 de febrero de 2019 a las 9.38 am se reporta "que a la fecha no se cuenta con una línea base por lo cual se generarán las estrategias que permitan valorar a través de un diagnóstico lo correspondiente"</t>
  </si>
  <si>
    <t>Calificación de docentes capacitados en segundo idioma, pedagogía y TIC</t>
  </si>
  <si>
    <t>Implementación política de investigación</t>
  </si>
  <si>
    <t>Redefinición de líneas de investigación</t>
  </si>
  <si>
    <r>
      <rPr>
        <b/>
        <sz val="11"/>
        <rFont val="Calibri"/>
        <family val="2"/>
        <scheme val="minor"/>
      </rPr>
      <t>LINEA BASE 2019</t>
    </r>
    <r>
      <rPr>
        <sz val="11"/>
        <rFont val="Calibri"/>
        <family val="2"/>
        <scheme val="minor"/>
      </rPr>
      <t xml:space="preserve">
</t>
    </r>
    <r>
      <rPr>
        <b/>
        <sz val="11"/>
        <rFont val="Calibri"/>
        <family val="2"/>
        <scheme val="minor"/>
      </rPr>
      <t>CATEGORIA A1.</t>
    </r>
    <r>
      <rPr>
        <sz val="11"/>
        <rFont val="Calibri"/>
        <family val="2"/>
        <scheme val="minor"/>
      </rPr>
      <t xml:space="preserve">
1. Estudios del Lenguaje y la Educación
2. Enfermedades Crónicas Zoonoticas Adquiridas ECZA
</t>
    </r>
    <r>
      <rPr>
        <b/>
        <sz val="11"/>
        <rFont val="Calibri"/>
        <family val="2"/>
        <scheme val="minor"/>
      </rPr>
      <t xml:space="preserve">CATEGORIA B.
</t>
    </r>
    <r>
      <rPr>
        <sz val="11"/>
        <rFont val="Calibri"/>
        <family val="2"/>
        <scheme val="minor"/>
      </rPr>
      <t>3. Relaciones Microbianas y Epidemiológicas Aplicadas al Laboratorio Clínico y Molecular
4. Bioprocesos y Control
5. Biotecnología y Genética UCMC
6. Construcción y Gestión en Arquitectura
7. Patrimonio Construido: Texto y Contexto</t>
    </r>
    <r>
      <rPr>
        <b/>
        <sz val="11"/>
        <rFont val="Calibri"/>
        <family val="2"/>
        <scheme val="minor"/>
      </rPr>
      <t xml:space="preserve">
CATEGORIA C. 
</t>
    </r>
    <r>
      <rPr>
        <sz val="11"/>
        <rFont val="Calibri"/>
        <family val="2"/>
        <scheme val="minor"/>
      </rPr>
      <t>8. Administración y Emprendimiento - AEC 
9. Calidad de Aguas
10. CEPARIUM
11. ERITRÓN
12. Nuevas Perspectivas en Salud Mental
13.  Odisea
14. Investigación Disciplinar en Trabajo Social y Tendencias Contemporáneas
15. Hermeneusis: Estudios sobre Diversidad Cultural y Desarrollo
16. Análisis Jurídico
17. Pedagogía y Derecho
18. Ecoedificación
19. Diseño, Visualización y Multimedia
20. Planificación en Gestión Ambiental Eficiente
21. BIOMA - Beginning to Inquire On Mathematics and Arts
22. Música Colombiana</t>
    </r>
  </si>
  <si>
    <t>Uso de capacidad instalada en proyectos de transferencia de conocimiento</t>
  </si>
  <si>
    <r>
      <rPr>
        <b/>
        <sz val="11"/>
        <rFont val="Calibri"/>
        <family val="2"/>
        <scheme val="minor"/>
      </rPr>
      <t>100%
(6</t>
    </r>
    <r>
      <rPr>
        <b/>
        <sz val="11"/>
        <color rgb="FFFF0000"/>
        <rFont val="Calibri"/>
        <family val="2"/>
        <scheme val="minor"/>
      </rPr>
      <t xml:space="preserve"> </t>
    </r>
    <r>
      <rPr>
        <sz val="11"/>
        <rFont val="Calibri"/>
        <family val="2"/>
        <scheme val="minor"/>
      </rPr>
      <t>nuevos productos de transferencia de conocimiento articulados a proyectos de investigación</t>
    </r>
    <r>
      <rPr>
        <b/>
        <sz val="11"/>
        <rFont val="Calibri"/>
        <family val="2"/>
        <scheme val="minor"/>
      </rPr>
      <t xml:space="preserve">)
(16 </t>
    </r>
    <r>
      <rPr>
        <sz val="11"/>
        <rFont val="Calibri"/>
        <family val="2"/>
        <scheme val="minor"/>
      </rPr>
      <t>productos de transferencia en total)</t>
    </r>
  </si>
  <si>
    <t>Población beneficiada con programas de proyección social</t>
  </si>
  <si>
    <t>Transformaciones sociales</t>
  </si>
  <si>
    <t>Vicerrectoría Académica
División Medio Universitario
Todas las facultades</t>
  </si>
  <si>
    <t>Estudiantes con mejora en su desempeño académico</t>
  </si>
  <si>
    <t>No existe Línea base por ser programa nuevo</t>
  </si>
  <si>
    <r>
      <rPr>
        <b/>
        <sz val="11"/>
        <rFont val="Calibri"/>
        <family val="2"/>
        <scheme val="minor"/>
      </rPr>
      <t xml:space="preserve">LÍNEA BASE 2019
1. 451 </t>
    </r>
    <r>
      <rPr>
        <sz val="11"/>
        <rFont val="Calibri"/>
        <family val="2"/>
        <scheme val="minor"/>
      </rPr>
      <t>Datos tomados Boletín Estadístico 2019 así:
Aprendices 137 (IP 70 Y IIP 67)
Apoyo nutricional 404 (IP 204 Y IIP 200)
Participación en eventos 180 (IP 111 Y IIP 69)
Descuento por pertenecer a grupos de representación 218 (IP 109 Y IIP 109)
Reliquidación de matrículas 212 (IP 71 Y IIP 141)
Auxilio de Transporte 300 (IP 150 Y IIP 150)</t>
    </r>
  </si>
  <si>
    <t>Estudiantes beneficiados con apoyos socioeconómicos que no pierden asignaturas</t>
  </si>
  <si>
    <t xml:space="preserve">Programa de  promoción para el fortalecimiento del sentido de pertenencia institucional, convivencia, cultura universitaria diseñado  e implementado </t>
  </si>
  <si>
    <t xml:space="preserve">Estudiantes participantes por programa académico en el programa  para el fortalecimiento del sentido de pertenencia institucional, convivencia, cultura universitaria. </t>
  </si>
  <si>
    <t>Movilidad en casa de docentes</t>
  </si>
  <si>
    <t>Experiencias de internacionalización con un segundo idioma</t>
  </si>
  <si>
    <r>
      <rPr>
        <b/>
        <sz val="11"/>
        <rFont val="Calibri"/>
        <family val="2"/>
        <scheme val="minor"/>
      </rPr>
      <t xml:space="preserve">4 </t>
    </r>
    <r>
      <rPr>
        <sz val="11"/>
        <rFont val="Calibri"/>
        <family val="2"/>
        <scheme val="minor"/>
      </rPr>
      <t>Experiencias de internacionalización con un segundo idioma</t>
    </r>
  </si>
  <si>
    <t>Cátedras virtuales con temática intercultural</t>
  </si>
  <si>
    <t>Convenios, alianzas y redes de internacionalización</t>
  </si>
  <si>
    <t>Actualización estructura orgánica</t>
  </si>
  <si>
    <r>
      <rPr>
        <b/>
        <sz val="11"/>
        <rFont val="Calibri"/>
        <family val="2"/>
        <scheme val="minor"/>
      </rPr>
      <t xml:space="preserve">LÍNEA BASE 2019
</t>
    </r>
    <r>
      <rPr>
        <sz val="11"/>
        <rFont val="Calibri"/>
        <family val="2"/>
        <scheme val="minor"/>
      </rPr>
      <t>Datos tomados de Soporte Técnico. Ingeniera Sandra a 2019</t>
    </r>
  </si>
  <si>
    <t>Renovación de equipos por obsolescencia</t>
  </si>
  <si>
    <t>Actualizar la planta de cargos de empleados públicos administrativos de la Universidad</t>
  </si>
  <si>
    <t>Actualización de Planta de cargos de empleados públicos administrativos</t>
  </si>
  <si>
    <t>Planta de cargos de empleados públicos administrativos  actualizada</t>
  </si>
  <si>
    <t>Provisión de espacio físico  para el almacenamiento, conservación y custodia del patrimonio documental de la Universidad</t>
  </si>
  <si>
    <t>Intervención de infraestructura y espacios físicos</t>
  </si>
  <si>
    <r>
      <rPr>
        <b/>
        <sz val="11"/>
        <rFont val="Calibri"/>
        <family val="2"/>
        <scheme val="minor"/>
      </rPr>
      <t>100%</t>
    </r>
    <r>
      <rPr>
        <sz val="11"/>
        <rFont val="Calibri"/>
        <family val="2"/>
        <scheme val="minor"/>
      </rPr>
      <t xml:space="preserve"> de las solicitudes de  mantenimiento atendidas en el 2019
(239 solicitudes atendidas de 239 solicitudes recibidas</t>
    </r>
  </si>
  <si>
    <t>Obtención de licencia de construcción para la nueva sede</t>
  </si>
  <si>
    <t>Dato reportado por la división financiera en correo del 10 de febrero de 2019 a las 10:40 am</t>
  </si>
  <si>
    <r>
      <t xml:space="preserve">70% </t>
    </r>
    <r>
      <rPr>
        <sz val="11"/>
        <rFont val="Calibri"/>
        <family val="2"/>
        <scheme val="minor"/>
      </rPr>
      <t>de estudiantes en nivel A1 Y A2 en ingle</t>
    </r>
    <r>
      <rPr>
        <b/>
        <sz val="11"/>
        <rFont val="Calibri"/>
        <family val="2"/>
        <scheme val="minor"/>
      </rPr>
      <t>s</t>
    </r>
  </si>
  <si>
    <r>
      <t xml:space="preserve">
</t>
    </r>
    <r>
      <rPr>
        <b/>
        <sz val="11"/>
        <rFont val="Calibri"/>
        <family val="2"/>
        <scheme val="minor"/>
      </rPr>
      <t>50%</t>
    </r>
    <r>
      <rPr>
        <sz val="11"/>
        <rFont val="Calibri"/>
        <family val="2"/>
        <scheme val="minor"/>
      </rPr>
      <t xml:space="preserve"> de estudiantes en nivel intermedio en un segundo idioma
</t>
    </r>
  </si>
  <si>
    <r>
      <rPr>
        <b/>
        <sz val="11"/>
        <rFont val="Calibri"/>
        <family val="2"/>
        <scheme val="minor"/>
      </rPr>
      <t>PEU Vigente:</t>
    </r>
    <r>
      <rPr>
        <sz val="11"/>
        <rFont val="Calibri"/>
        <family val="2"/>
        <scheme val="minor"/>
      </rPr>
      <t xml:space="preserve"> Acuerdo 39 del 16 de septiembre de 2013. Por el cual se aprueba el Proyecto Educativo Universitario de la Universidad Colegio Mayor
de Cundinamarca.
</t>
    </r>
    <r>
      <rPr>
        <b/>
        <sz val="11"/>
        <rFont val="Calibri"/>
        <family val="2"/>
        <scheme val="minor"/>
      </rPr>
      <t xml:space="preserve">MOPEI Vigente: </t>
    </r>
    <r>
      <rPr>
        <sz val="11"/>
        <rFont val="Calibri"/>
        <family val="2"/>
        <scheme val="minor"/>
      </rPr>
      <t>Acuerdo 092 del 17 de noviembre de 2009. Por el cual se aprueba el Modelo Pedagógico Institucional — MOPEI en la Universidad Colegio Mayor de Cundinamarca.</t>
    </r>
  </si>
  <si>
    <t>N.A</t>
  </si>
  <si>
    <r>
      <rPr>
        <b/>
        <sz val="11"/>
        <rFont val="Calibri"/>
        <family val="2"/>
        <scheme val="minor"/>
      </rPr>
      <t>LÍNEA BASE 2019</t>
    </r>
    <r>
      <rPr>
        <sz val="11"/>
        <rFont val="Calibri"/>
        <family val="2"/>
        <scheme val="minor"/>
      </rPr>
      <t xml:space="preserve">
1 Tecnología en Asistencia Gerencial a distancia 
</t>
    </r>
    <r>
      <rPr>
        <b/>
        <sz val="11"/>
        <rFont val="Calibri"/>
        <family val="2"/>
        <scheme val="minor"/>
      </rPr>
      <t>META</t>
    </r>
    <r>
      <rPr>
        <sz val="11"/>
        <rFont val="Calibri"/>
        <family val="2"/>
        <scheme val="minor"/>
      </rPr>
      <t xml:space="preserve">
6 programas con presencia regional así:
</t>
    </r>
    <r>
      <rPr>
        <b/>
        <sz val="11"/>
        <rFont val="Calibri"/>
        <family val="2"/>
        <scheme val="minor"/>
      </rPr>
      <t xml:space="preserve">FACULTAD DE ADMINISTRACIÓN Y ECONOMÍA
</t>
    </r>
    <r>
      <rPr>
        <sz val="11"/>
        <rFont val="Calibri"/>
        <family val="2"/>
        <scheme val="minor"/>
      </rPr>
      <t xml:space="preserve">1. Tecnología en Gestión Administrativa - Distancia 
2.  Economía - (Ampliación Funza ) 
3. Administración de Empresas Comerciales - (Ampliación  Funza )
</t>
    </r>
    <r>
      <rPr>
        <b/>
        <sz val="11"/>
        <rFont val="Calibri"/>
        <family val="2"/>
        <scheme val="minor"/>
      </rPr>
      <t>FACULTAD DE CIENCIAS SOCIALES</t>
    </r>
    <r>
      <rPr>
        <sz val="11"/>
        <rFont val="Calibri"/>
        <family val="2"/>
        <scheme val="minor"/>
      </rPr>
      <t xml:space="preserve">
1. Trabajo Social - (Ampliación Funza)
2. Trabajo Social - (Ampliación Tintal) 
</t>
    </r>
    <r>
      <rPr>
        <b/>
        <sz val="11"/>
        <rFont val="Calibri"/>
        <family val="2"/>
        <scheme val="minor"/>
      </rPr>
      <t>FACULTAD DE DERECHO</t>
    </r>
    <r>
      <rPr>
        <sz val="11"/>
        <rFont val="Calibri"/>
        <family val="2"/>
        <scheme val="minor"/>
      </rPr>
      <t xml:space="preserve">
1. Derecho - (Ampliación Funza)</t>
    </r>
  </si>
  <si>
    <t>Mediante correo de la vicerrectoría académica del 10 de febrero de 2019 a las 15.19  se reporta "Consolidado de Admisiones que describe el nivel de inglés por programa académico de los estudiantes que ingresaron a la Universidad en 2018-II y 2019-I.  Es importante mencionar, que se encuentra en proceso la actualización de la información por parte de Admisiones del 2019-II y 2020-I"</t>
  </si>
  <si>
    <t>Mediante correo de la vicerrectoría académica del 10 de febrero de 2019 a las 15.19  se reporta "Respecto a los profesores y de acuerdo con los resultados de clasificación de los cursos de inglés, con una muestra representativa de docentes de diferentes programas académicos la línea base es: 10% nivel B2, 20% nivel B1 y 70% entre los niveles A1 y A2"</t>
  </si>
  <si>
    <r>
      <t xml:space="preserve">70% </t>
    </r>
    <r>
      <rPr>
        <sz val="11"/>
        <rFont val="Calibri"/>
        <family val="2"/>
        <scheme val="minor"/>
      </rPr>
      <t xml:space="preserve">de docentes evaluados en nivel A1 y A2 en ingles
</t>
    </r>
    <r>
      <rPr>
        <b/>
        <sz val="11"/>
        <rFont val="Calibri"/>
        <family val="2"/>
        <scheme val="minor"/>
      </rPr>
      <t xml:space="preserve">20% </t>
    </r>
    <r>
      <rPr>
        <sz val="11"/>
        <rFont val="Calibri"/>
        <family val="2"/>
        <scheme val="minor"/>
      </rPr>
      <t xml:space="preserve">de docentes evaluados en nivel B1
</t>
    </r>
    <r>
      <rPr>
        <b/>
        <sz val="11"/>
        <rFont val="Calibri"/>
        <family val="2"/>
        <scheme val="minor"/>
      </rPr>
      <t xml:space="preserve">
10% </t>
    </r>
    <r>
      <rPr>
        <sz val="11"/>
        <rFont val="Calibri"/>
        <family val="2"/>
        <scheme val="minor"/>
      </rPr>
      <t>de docentes evaluados en nivel B2</t>
    </r>
  </si>
  <si>
    <r>
      <rPr>
        <b/>
        <sz val="11"/>
        <rFont val="Calibri"/>
        <family val="2"/>
        <scheme val="minor"/>
      </rPr>
      <t>11</t>
    </r>
    <r>
      <rPr>
        <sz val="11"/>
        <rFont val="Calibri"/>
        <family val="2"/>
        <scheme val="minor"/>
      </rPr>
      <t xml:space="preserve"> Programas de pregrado presenciales ofertados en el 2019</t>
    </r>
  </si>
  <si>
    <r>
      <rPr>
        <b/>
        <sz val="11"/>
        <rFont val="Calibri"/>
        <family val="2"/>
        <scheme val="minor"/>
      </rPr>
      <t>LÍNEA BASE 2019
Son 11 programas de pregrado presenciales así: (3) Tecnológicos</t>
    </r>
    <r>
      <rPr>
        <sz val="11"/>
        <rFont val="Calibri"/>
        <family val="2"/>
        <scheme val="minor"/>
      </rPr>
      <t xml:space="preserve">
1. Asistencia Gerencial Presencial
2. Delineantes de Arquitectura e Ingeniería
3. Administración y Ejecución de Construcciones
</t>
    </r>
    <r>
      <rPr>
        <b/>
        <sz val="11"/>
        <rFont val="Calibri"/>
        <family val="2"/>
        <scheme val="minor"/>
      </rPr>
      <t>(8) Profesionales</t>
    </r>
    <r>
      <rPr>
        <sz val="11"/>
        <rFont val="Calibri"/>
        <family val="2"/>
        <scheme val="minor"/>
      </rPr>
      <t xml:space="preserve">
1. Bacteriología y Laboratorio Clínico
2. Trabajo Social
3. Turismo
4. Administración de Empresas Comerciales
5. Construcción y Gestión en Arquitectura
6. Economía
7. Diseño Digital y Multimedia
8. Derecho
</t>
    </r>
    <r>
      <rPr>
        <sz val="11"/>
        <color rgb="FFFF0000"/>
        <rFont val="Calibri"/>
        <family val="2"/>
        <scheme val="minor"/>
      </rPr>
      <t xml:space="preserve">
</t>
    </r>
    <r>
      <rPr>
        <b/>
        <sz val="11"/>
        <rFont val="Calibri"/>
        <family val="2"/>
        <scheme val="minor"/>
      </rPr>
      <t xml:space="preserve">META
6 Nuevos programas de pregrado presenciales
FACULTAD DE ADMINISTRACIÓN Y ECONOMÍA
</t>
    </r>
    <r>
      <rPr>
        <sz val="11"/>
        <rFont val="Calibri"/>
        <family val="2"/>
        <scheme val="minor"/>
      </rPr>
      <t xml:space="preserve">1. Tecnología en Gestión Administrativa - presencial 
2. Contaduría pública 
</t>
    </r>
    <r>
      <rPr>
        <b/>
        <sz val="11"/>
        <rFont val="Calibri"/>
        <family val="2"/>
        <scheme val="minor"/>
      </rPr>
      <t xml:space="preserve">FACULTAD CIENCIAS DE LA SALUD
</t>
    </r>
    <r>
      <rPr>
        <sz val="11"/>
        <rFont val="Calibri"/>
        <family val="2"/>
        <scheme val="minor"/>
      </rPr>
      <t xml:space="preserve">1. Enfermería
</t>
    </r>
    <r>
      <rPr>
        <b/>
        <sz val="11"/>
        <rFont val="Calibri"/>
        <family val="2"/>
        <scheme val="minor"/>
      </rPr>
      <t xml:space="preserve">FACULTAD DE INGENIERÍA Y ARQUITECTURA
</t>
    </r>
    <r>
      <rPr>
        <sz val="11"/>
        <rFont val="Calibri"/>
        <family val="2"/>
        <scheme val="minor"/>
      </rPr>
      <t xml:space="preserve">1. Pregrado en arquitectura
</t>
    </r>
    <r>
      <rPr>
        <b/>
        <sz val="11"/>
        <rFont val="Calibri"/>
        <family val="2"/>
        <scheme val="minor"/>
      </rPr>
      <t xml:space="preserve">CIENCIAS BÁSICAS
</t>
    </r>
    <r>
      <rPr>
        <sz val="11"/>
        <rFont val="Calibri"/>
        <family val="2"/>
        <scheme val="minor"/>
      </rPr>
      <t>1. Biología
2. Tecnología en Química Ambiental</t>
    </r>
  </si>
  <si>
    <r>
      <rPr>
        <b/>
        <sz val="11"/>
        <rFont val="Calibri"/>
        <family val="2"/>
        <scheme val="minor"/>
      </rPr>
      <t>LÍNEA BÁSE 2019</t>
    </r>
    <r>
      <rPr>
        <sz val="11"/>
        <rFont val="Calibri"/>
        <family val="2"/>
        <scheme val="minor"/>
      </rPr>
      <t xml:space="preserve">
Vicerrectoría Académica mediante correo electrónico de fecha viernes  7/02/2020 9:18 a. m. envía a Planeación  archivo en Excel donde se puede evidenciar año por año (2015-2019) la cantidad de docentes que se capacitaron en TIC, pedagogía entre otros.
Los Docentes que asistieron a las capacitaciones en edumática, manejo de tic, segunda lengua y desarrollo disciplinar para 2019  =  </t>
    </r>
    <r>
      <rPr>
        <b/>
        <sz val="11"/>
        <rFont val="Calibri"/>
        <family val="2"/>
        <scheme val="minor"/>
      </rPr>
      <t>120 docentes de 637 (en promedio)  =  19%
Se reviso si el promedio de todos los años que es el siguiente:
2015=34%; 2016=20%; 2017=29%; 2018=25%; 2019=19%</t>
    </r>
  </si>
  <si>
    <r>
      <rPr>
        <b/>
        <sz val="11"/>
        <rFont val="Calibri"/>
        <family val="2"/>
        <scheme val="minor"/>
      </rPr>
      <t>LÍNEA BASE 2019</t>
    </r>
    <r>
      <rPr>
        <sz val="11"/>
        <rFont val="Calibri"/>
        <family val="2"/>
        <scheme val="minor"/>
      </rPr>
      <t xml:space="preserve">
</t>
    </r>
    <r>
      <rPr>
        <b/>
        <sz val="11"/>
        <rFont val="Calibri"/>
        <family val="2"/>
        <scheme val="minor"/>
      </rPr>
      <t>Son 8 así: (5) Especializaciones</t>
    </r>
    <r>
      <rPr>
        <sz val="11"/>
        <rFont val="Calibri"/>
        <family val="2"/>
        <scheme val="minor"/>
      </rPr>
      <t xml:space="preserve">
1. Especialización tecnológica en metodología BIM para el desarrollo de proyectos de la edificación
2. Especialización Gerencia en Seguridad y Salud en el Trabajo
3. Especialización Gerencia en Gerencia de la Calidad en Salud
4. Especialización en Promoción en Salud y Desarrollo Humano
5. Especialización en Edificación Sostenible
</t>
    </r>
    <r>
      <rPr>
        <b/>
        <sz val="11"/>
        <rFont val="Calibri"/>
        <family val="2"/>
        <scheme val="minor"/>
      </rPr>
      <t>(3) Maestrías</t>
    </r>
    <r>
      <rPr>
        <sz val="11"/>
        <rFont val="Calibri"/>
        <family val="2"/>
        <scheme val="minor"/>
      </rPr>
      <t xml:space="preserve">
1. Desarrollo Humano
2. Construcción Sostenible
3. Microbiología</t>
    </r>
    <r>
      <rPr>
        <sz val="11"/>
        <color rgb="FFFF0000"/>
        <rFont val="Calibri"/>
        <family val="2"/>
        <scheme val="minor"/>
      </rPr>
      <t xml:space="preserve">
</t>
    </r>
    <r>
      <rPr>
        <b/>
        <sz val="11"/>
        <rFont val="Calibri"/>
        <family val="2"/>
        <scheme val="minor"/>
      </rPr>
      <t>META
10 Nuevos programas de posgrados presenciales así:
FACULTAD DE ADMINISTRACIÓN Y ECONOMÍA</t>
    </r>
    <r>
      <rPr>
        <sz val="11"/>
        <rFont val="Calibri"/>
        <family val="2"/>
        <scheme val="minor"/>
      </rPr>
      <t xml:space="preserve">
1. Maestría en Negocios Internacionales
2. Especialización en Dirección de Marketing Digital
</t>
    </r>
    <r>
      <rPr>
        <b/>
        <sz val="11"/>
        <rFont val="Calibri"/>
        <family val="2"/>
        <scheme val="minor"/>
      </rPr>
      <t>FACULTAD CIENCIAS DE LA SALUD</t>
    </r>
    <r>
      <rPr>
        <sz val="11"/>
        <rFont val="Calibri"/>
        <family val="2"/>
        <scheme val="minor"/>
      </rPr>
      <t xml:space="preserve">
1. Maestría en Salud Pública
2. Especialización Hematología Especializada.
</t>
    </r>
    <r>
      <rPr>
        <b/>
        <sz val="11"/>
        <rFont val="Calibri"/>
        <family val="2"/>
        <scheme val="minor"/>
      </rPr>
      <t xml:space="preserve">FACULTAD DE CIENCIAS SOCIALES
</t>
    </r>
    <r>
      <rPr>
        <sz val="11"/>
        <rFont val="Calibri"/>
        <family val="2"/>
        <scheme val="minor"/>
      </rPr>
      <t xml:space="preserve">1. Doctorado - Interfacultades
2. Maestría en trabajo social
</t>
    </r>
    <r>
      <rPr>
        <b/>
        <sz val="11"/>
        <rFont val="Calibri"/>
        <family val="2"/>
        <scheme val="minor"/>
      </rPr>
      <t xml:space="preserve">FACULTAD DE DERECHO
</t>
    </r>
    <r>
      <rPr>
        <sz val="11"/>
        <rFont val="Calibri"/>
        <family val="2"/>
        <scheme val="minor"/>
      </rPr>
      <t>1. Maestría en Derecho 
2. Especialización en derecho internacional con énfasis en derechos humanos
3. Maestría en Derecho Administrativo
4. Especialización Derecho en Familia (interdisciplinaria)</t>
    </r>
  </si>
  <si>
    <r>
      <rPr>
        <b/>
        <sz val="11"/>
        <rFont val="Calibri"/>
        <family val="2"/>
        <scheme val="minor"/>
      </rPr>
      <t>LINEA BASE</t>
    </r>
    <r>
      <rPr>
        <sz val="11"/>
        <rFont val="Calibri"/>
        <family val="2"/>
        <scheme val="minor"/>
      </rPr>
      <t xml:space="preserve">
Correo electrónico de la vicerrectoría académica del 10 de febrero a las 15:19 en donde se reporta "RESULTADOS DE DESEMPEÑO SABER PRO 2011-2018: corresponde a uno de los requisitos de grado para obtener título profesional del estudiante (ver documento adjunto: página No. 2 en la  tabla 1 se referencia el 73% de los estudiantes por encima de la media nacional)" </t>
    </r>
  </si>
  <si>
    <r>
      <rPr>
        <b/>
        <sz val="11"/>
        <rFont val="Calibri"/>
        <family val="2"/>
        <scheme val="minor"/>
      </rPr>
      <t>LÍNEA BASE 2019</t>
    </r>
    <r>
      <rPr>
        <sz val="11"/>
        <rFont val="Calibri"/>
        <family val="2"/>
        <scheme val="minor"/>
      </rPr>
      <t xml:space="preserve">
Correo electrónico de la Oficina de Investigaciones dirigido a planeación con copia a Martha Amaya de fecha viernes 7/02/2020 10:09 a. m. donde confirman que son 10 productos de transferencia articulados con proyectos de investigación:
1. ENTRAZA Gestión de proyectos culturales y arquitectónicos SAS
2. MANUAL de gestión integral de los residuos peligrosos generados en los laboratorios de Práctica de la Universidad Colegio Mayor de Cundinamarca.
3. Manual del almacenamiento de reactivos químicos del Laboratorio Central de la Universidad Colegio Mayor de Cundinamarca de acuerdo a la legislación actual vigente.
4. Manual de tecnovigilancia del área de laboratorios de la UCMC
5. Manual de Reactivovigilancia para el área de Laboratorios de la UCMC
6. Lineamientos para la política de Investigación formativa en la Universidad Colegio Mayor de Cundinamarca.
7. MODELO DE INFECCIÓN DE CÉLULAS HEP-2 CON Chlamydia trachomatis SEROVAR L2 (EB¿S/LGV VR-902B) Y SU APLICACIÓN EN INVESTIGACIÓN.
8. MODELO DE INFECCIÓN DE CÉLULAS HEP-2 CON Chlamydia trachomatis SEROVAR L2 (EB¿S/LGV VR-902B) Y SU APLICACIÓN EN INVESTIGACIÓN.
9. Reglamento modalidades de grado de los programas de pregrado de la Facultad Ciencias de la Salud de la Universidad Colegio Mayor de Cundinamarca
10. CONPES 3919. Política nacional de edificaciones sostenibles</t>
    </r>
  </si>
  <si>
    <r>
      <rPr>
        <b/>
        <sz val="11"/>
        <rFont val="Calibri"/>
        <family val="2"/>
        <scheme val="minor"/>
      </rPr>
      <t>LÍNEA BASE 2019</t>
    </r>
    <r>
      <rPr>
        <sz val="11"/>
        <rFont val="Calibri"/>
        <family val="2"/>
        <scheme val="minor"/>
      </rPr>
      <t xml:space="preserve">
Correo electrónico de la Oficina de Investigaciones dirigido a planeación de fecha viernes 7/02/2020 10:09 a. m. donde se confirma 1 Proyecto de investigación financiado con fondos externos y adjuntan el soporte del proyecto (Uso de péptidos antimicrobianos en modelos in vitro como estrategia de inhibición de la biopelícula de Staphylococcus sp."), la entidad que lo financia que es Colciencias.</t>
    </r>
  </si>
  <si>
    <r>
      <rPr>
        <b/>
        <sz val="11"/>
        <rFont val="Calibri"/>
        <family val="2"/>
        <scheme val="minor"/>
      </rPr>
      <t xml:space="preserve">5% </t>
    </r>
    <r>
      <rPr>
        <sz val="11"/>
        <rFont val="Calibri"/>
        <family val="2"/>
        <scheme val="minor"/>
      </rPr>
      <t>de proyectos de investigación desarrollados en alianzas Universidad -Empresa - Estado</t>
    </r>
  </si>
  <si>
    <r>
      <rPr>
        <b/>
        <sz val="11"/>
        <rFont val="Calibri"/>
        <family val="2"/>
        <scheme val="minor"/>
      </rPr>
      <t>LÍNEA BASE 2019</t>
    </r>
    <r>
      <rPr>
        <sz val="11"/>
        <rFont val="Calibri"/>
        <family val="2"/>
        <scheme val="minor"/>
      </rPr>
      <t xml:space="preserve">
A 2019 Se cuenta con 50 investigadores categorizados de los cuales 39 están vinculados a la Uniciolmayor y se encuentran desagregados así:
</t>
    </r>
    <r>
      <rPr>
        <b/>
        <sz val="11"/>
        <rFont val="Calibri"/>
        <family val="2"/>
        <scheme val="minor"/>
      </rPr>
      <t>Senior: 3
Asociado: 16
Junior: 20</t>
    </r>
    <r>
      <rPr>
        <sz val="11"/>
        <rFont val="Calibri"/>
        <family val="2"/>
        <scheme val="minor"/>
      </rPr>
      <t xml:space="preserve">
</t>
    </r>
  </si>
  <si>
    <r>
      <rPr>
        <b/>
        <sz val="11"/>
        <rFont val="Calibri"/>
        <family val="2"/>
        <scheme val="minor"/>
      </rPr>
      <t>LÍNEA BASE 2019</t>
    </r>
    <r>
      <rPr>
        <sz val="11"/>
        <rFont val="Calibri"/>
        <family val="2"/>
        <scheme val="minor"/>
      </rPr>
      <t xml:space="preserve">
Correo electrónico de la Oficina de Investigaciones dirigido a planeación  de fecha viernes 7/02/2020 10:09 a. m. donde se adjunta soporte con la relación de los proyectos y las instituciones aliadas.
En el cuadro se relacionan </t>
    </r>
    <r>
      <rPr>
        <b/>
        <sz val="11"/>
        <rFont val="Calibri"/>
        <family val="2"/>
        <scheme val="minor"/>
      </rPr>
      <t>48 proyectos</t>
    </r>
    <r>
      <rPr>
        <sz val="11"/>
        <rFont val="Calibri"/>
        <family val="2"/>
        <scheme val="minor"/>
      </rPr>
      <t xml:space="preserve"> en alianza o con participación de por lo menos una de las tres partes (Universidad - Empresa - Estado) a 2019.
En el cuadro se reportan </t>
    </r>
    <r>
      <rPr>
        <b/>
        <sz val="11"/>
        <rFont val="Calibri"/>
        <family val="2"/>
        <scheme val="minor"/>
      </rPr>
      <t>cero proyectos</t>
    </r>
    <r>
      <rPr>
        <sz val="11"/>
        <rFont val="Calibri"/>
        <family val="2"/>
        <scheme val="minor"/>
      </rPr>
      <t xml:space="preserve"> ejecutados en alianza simultanea Universidad- Empresa Estado)
</t>
    </r>
  </si>
  <si>
    <r>
      <rPr>
        <b/>
        <sz val="11"/>
        <rFont val="Calibri"/>
        <family val="2"/>
        <scheme val="minor"/>
      </rPr>
      <t>LINEA BASE 2019</t>
    </r>
    <r>
      <rPr>
        <sz val="11"/>
        <rFont val="Calibri"/>
        <family val="2"/>
        <scheme val="minor"/>
      </rPr>
      <t xml:space="preserve">
Unidades de gestión existentes: 
1. Consultorio Jurídico
2. Consultorio Empresarial
3. Consultorio Técnico
4. Centro de Conciliación
5. Consultorio Social
6. Consultorio de Turismo
7. Consultorio de Diseño Digital y Multimedia
8. Cursos de Extensión
</t>
    </r>
  </si>
  <si>
    <r>
      <rPr>
        <b/>
        <sz val="11"/>
        <rFont val="Calibri"/>
        <family val="2"/>
        <scheme val="minor"/>
      </rPr>
      <t>LÍNEA BASE 2019</t>
    </r>
    <r>
      <rPr>
        <sz val="11"/>
        <rFont val="Calibri"/>
        <family val="2"/>
        <scheme val="minor"/>
      </rPr>
      <t xml:space="preserve">
Correo electrónico de fecha lunes 10/02/2020 11:16 a. m. de la Oficina de Proyección para planeación  donde confirman las 8 unidades existentes y que responden a los siguientes nombres:
1. Consultorio Jurídico
2. Consultorio Empresarial
3. Consultorio Técnico
4. Centro de Conciliación
5. Consultorio Social
6. Consultorio de Turismo
7. Consultorio de Diseño Digital y Multimedia
8. Cursos de Extensión
</t>
    </r>
    <r>
      <rPr>
        <b/>
        <sz val="14"/>
        <rFont val="Calibri"/>
        <family val="2"/>
        <scheme val="minor"/>
      </rPr>
      <t/>
    </r>
  </si>
  <si>
    <t>Servicios de proyección social virtualizados</t>
  </si>
  <si>
    <r>
      <rPr>
        <b/>
        <sz val="11"/>
        <rFont val="Calibri"/>
        <family val="2"/>
        <scheme val="minor"/>
      </rPr>
      <t xml:space="preserve">LÍNEA BASE 2019
</t>
    </r>
    <r>
      <rPr>
        <sz val="11"/>
        <rFont val="Calibri"/>
        <family val="2"/>
        <scheme val="minor"/>
      </rPr>
      <t xml:space="preserve">Un servicio virtualizado, que corresponde al Consultorio Jurídico Virtual
</t>
    </r>
    <r>
      <rPr>
        <b/>
        <sz val="14"/>
        <rFont val="Calibri"/>
        <family val="2"/>
        <scheme val="minor"/>
      </rPr>
      <t/>
    </r>
  </si>
  <si>
    <r>
      <rPr>
        <b/>
        <sz val="11"/>
        <rFont val="Calibri"/>
        <family val="2"/>
        <scheme val="minor"/>
      </rPr>
      <t>LINEA BASE 2019</t>
    </r>
    <r>
      <rPr>
        <sz val="11"/>
        <rFont val="Calibri"/>
        <family val="2"/>
        <scheme val="minor"/>
      </rPr>
      <t xml:space="preserve">
Dato que confirma recursos humanos mediante correo electrónico de fecha jue., 6 feb. 2020 a las 17:46 donde indica que en relación al segundo ítem del cifras de ausentismo debe indagar con la persona que manejaba el SSST.</t>
    </r>
  </si>
  <si>
    <t>Datos reportados del estudio de clima laboral a docentes realizado por Cafam el año 2019</t>
  </si>
  <si>
    <r>
      <t xml:space="preserve">Disminuir en un 2% para el final del plan
</t>
    </r>
    <r>
      <rPr>
        <sz val="11"/>
        <rFont val="Calibri"/>
        <family val="2"/>
        <scheme val="minor"/>
      </rPr>
      <t>(llegar a un 6% de deserción estudiantil institucional)</t>
    </r>
  </si>
  <si>
    <r>
      <rPr>
        <b/>
        <sz val="11"/>
        <rFont val="Calibri"/>
        <family val="2"/>
        <scheme val="minor"/>
      </rPr>
      <t xml:space="preserve">LÍNEA BASE 2019
659 estudiantes en promedio beneficiados con los apoyos socioeconómicos que ofrece la Universidad. </t>
    </r>
    <r>
      <rPr>
        <sz val="11"/>
        <rFont val="Calibri"/>
        <family val="2"/>
        <scheme val="minor"/>
      </rPr>
      <t xml:space="preserve">Datos tomados Boletín Estadístico 2019. Primer año que el Medio Universitario lo reporta, se promedia porque pueden haber estudiantes que se repitan en los dos periodos:
</t>
    </r>
    <r>
      <rPr>
        <b/>
        <sz val="11"/>
        <rFont val="Calibri"/>
        <family val="2"/>
        <scheme val="minor"/>
      </rPr>
      <t>2019-1= 670 estudiantes</t>
    </r>
    <r>
      <rPr>
        <sz val="11"/>
        <rFont val="Calibri"/>
        <family val="2"/>
        <scheme val="minor"/>
      </rPr>
      <t xml:space="preserve">
</t>
    </r>
    <r>
      <rPr>
        <b/>
        <sz val="11"/>
        <rFont val="Calibri"/>
        <family val="2"/>
        <scheme val="minor"/>
      </rPr>
      <t>2019-2= 647 estudiantes</t>
    </r>
  </si>
  <si>
    <r>
      <t xml:space="preserve">LÍNEA BASE
</t>
    </r>
    <r>
      <rPr>
        <sz val="11"/>
        <rFont val="Calibri"/>
        <family val="2"/>
        <scheme val="minor"/>
      </rPr>
      <t xml:space="preserve">Reporto PRI correo electrónico jueves, 16 de enero de 2020 2:43 p. m. y correo electrónico lun., 16 dic. 2019 a las 16:37 
</t>
    </r>
    <r>
      <rPr>
        <sz val="11"/>
        <color rgb="FFFF0000"/>
        <rFont val="Calibri"/>
        <family val="2"/>
        <scheme val="minor"/>
      </rPr>
      <t xml:space="preserve">
</t>
    </r>
    <r>
      <rPr>
        <b/>
        <sz val="11"/>
        <color rgb="FFFF0000"/>
        <rFont val="Calibri"/>
        <family val="2"/>
        <scheme val="minor"/>
      </rPr>
      <t>13 Docentes con movilidad en casa.</t>
    </r>
    <r>
      <rPr>
        <sz val="11"/>
        <color rgb="FFFF0000"/>
        <rFont val="Calibri"/>
        <family val="2"/>
        <scheme val="minor"/>
      </rPr>
      <t xml:space="preserve"> Facultad Ciencias de la Salud. Programa Bacteriología y Laboratorio Clínico. 3 en Argentina, 1 en Bélgica, Brasil, Chile, España, Panamá y USA y 4 en México</t>
    </r>
    <r>
      <rPr>
        <b/>
        <sz val="11"/>
        <color rgb="FFFF0000"/>
        <rFont val="Calibri"/>
        <family val="2"/>
        <scheme val="minor"/>
      </rPr>
      <t xml:space="preserve">
</t>
    </r>
    <r>
      <rPr>
        <b/>
        <sz val="11"/>
        <rFont val="Calibri"/>
        <family val="2"/>
        <scheme val="minor"/>
      </rPr>
      <t xml:space="preserve">
Eje internacionalización en casa:</t>
    </r>
    <r>
      <rPr>
        <sz val="11"/>
        <rFont val="Calibri"/>
        <family val="2"/>
        <scheme val="minor"/>
      </rPr>
      <t xml:space="preserve"> Es un enfoque que permite abordar y promover la educación y la interculturalidad al interior de Unicolmayor. Objetivo general Promover la apropiación y participación de toda la comunidad universitaria, a través del aprovechamiento de las tecnologías de comunicación TIC, del aprendizaje intercultural, del desarrollo de habilidades comunicativas y aprendizaje de idiomas, de la realización de eventos con componentes internacionales con la participación de pares amigos internacionales, de cursos a la medida que fomenten encuentros entre diversos grupos culturales y la comunidad, entre otros aspectos. </t>
    </r>
  </si>
  <si>
    <r>
      <t xml:space="preserve">LÍNEA BASE
</t>
    </r>
    <r>
      <rPr>
        <sz val="11"/>
        <color rgb="FFFF0000"/>
        <rFont val="Calibri"/>
        <family val="2"/>
        <scheme val="minor"/>
      </rPr>
      <t>David PRI e Investigaciones te enviaron soporte de los 8 proyectos de investigación en alianza estratégica internacional, además de que digan que hay ocho, se requiere los nombres de los proyectos y los nombres de las entidades y países que son aliados internacionales.
Por otra parte no se si esto lo vayan a mencionar en el PAA pero en algún lugar también se debe registrar que se ha logrado con esas  alianzas y la misma directriz que se tome para los 8 que dicen que existe se debe tener en cuenta para el seguimiento de los que proponen en la META</t>
    </r>
  </si>
  <si>
    <r>
      <rPr>
        <b/>
        <sz val="11"/>
        <rFont val="Calibri"/>
        <family val="2"/>
        <scheme val="minor"/>
      </rPr>
      <t>LÍNEA BASE 2019</t>
    </r>
    <r>
      <rPr>
        <sz val="11"/>
        <rFont val="Calibri"/>
        <family val="2"/>
        <scheme val="minor"/>
      </rPr>
      <t xml:space="preserve">
Reporto División de Promoción y Relaciones Internacionales correo electrónico jueves, 16 de enero de 2020 2:43 p. m. con:
4 Experiencias de internacionalización para estudiantes con un segundo idioma (Universidad Aurel Vlaicu Rumania) en Pasantía de las facultades de Administración y Economía, Ciencias Sociales e Ingeniería y Arquitectura.</t>
    </r>
    <r>
      <rPr>
        <b/>
        <sz val="11"/>
        <rFont val="Calibri"/>
        <family val="2"/>
        <scheme val="minor"/>
      </rPr>
      <t/>
    </r>
  </si>
  <si>
    <r>
      <rPr>
        <b/>
        <sz val="11"/>
        <rFont val="Calibri"/>
        <family val="2"/>
        <scheme val="minor"/>
      </rPr>
      <t xml:space="preserve">LÍNEA BASE 2019. OJO REVISAR PLAN DE FOMENTO
</t>
    </r>
    <r>
      <rPr>
        <sz val="11"/>
        <rFont val="Calibri"/>
        <family val="2"/>
        <scheme val="minor"/>
      </rPr>
      <t xml:space="preserve">Correo electrónico del Ingeniero Manuel Gutiérrez de fecha viernes 7/02/2020 8:25 a. m. para Planeación </t>
    </r>
  </si>
  <si>
    <r>
      <t xml:space="preserve">LÍNEA BASE 2019
</t>
    </r>
    <r>
      <rPr>
        <b/>
        <sz val="11"/>
        <rFont val="Calibri"/>
        <family val="2"/>
        <scheme val="minor"/>
      </rPr>
      <t xml:space="preserve">
</t>
    </r>
    <r>
      <rPr>
        <sz val="11"/>
        <rFont val="Calibri"/>
        <family val="2"/>
        <scheme val="minor"/>
      </rPr>
      <t>1. Academusoft
2. Novasoft
3. Orfeo
4. Isodoc
5. Moodle
6. Janium
7. Proactiva
8. Convocatoria docentes
9. Movilidad institucional
10. Alertas tempranas
11. Gestión del conocimiento</t>
    </r>
  </si>
  <si>
    <r>
      <rPr>
        <b/>
        <sz val="11"/>
        <rFont val="Calibri"/>
        <family val="2"/>
        <scheme val="minor"/>
      </rPr>
      <t xml:space="preserve">LÍNEA BASE 2019
</t>
    </r>
    <r>
      <rPr>
        <sz val="11"/>
        <rFont val="Calibri"/>
        <family val="2"/>
        <scheme val="minor"/>
      </rPr>
      <t>Correo electrónico de la División Financiera de fecha lun., 3 feb. 2020 a las 8:37 con las cifras que sustentan la línea base</t>
    </r>
  </si>
  <si>
    <r>
      <t xml:space="preserve">LÍNEA BASE 2019
</t>
    </r>
    <r>
      <rPr>
        <sz val="11"/>
        <rFont val="Calibri"/>
        <family val="2"/>
        <scheme val="minor"/>
      </rPr>
      <t>Correo electrónico de la División de Recursos Humanos. de fecha 6 de feb. de 2020 a la(s) 7:35 p. m, en el cual la línea base es 157 plazas cubiertas de 179 plazas para un porcentaje de 87,70% de las plazas cubiertas</t>
    </r>
  </si>
  <si>
    <r>
      <rPr>
        <b/>
        <sz val="11"/>
        <rFont val="Calibri"/>
        <family val="2"/>
        <scheme val="minor"/>
      </rPr>
      <t xml:space="preserve">LÍNEA BASE 2019
</t>
    </r>
    <r>
      <rPr>
        <sz val="11"/>
        <rFont val="Calibri"/>
        <family val="2"/>
        <scheme val="minor"/>
      </rPr>
      <t xml:space="preserve">En correo de la división de Promoción y Desarrollo Interinstitucional del 3 de febrero  al las 17:07 se reporta la ejecución de 9 convenios de 31 existentes
</t>
    </r>
  </si>
  <si>
    <t>Colocar el dato del informe de juan carlos de cuantos predios fueron evaluados</t>
  </si>
  <si>
    <r>
      <t xml:space="preserve">0,0004% </t>
    </r>
    <r>
      <rPr>
        <sz val="11"/>
        <rFont val="Calibri"/>
        <family val="2"/>
        <scheme val="minor"/>
      </rPr>
      <t>de ausentismo por enfermedad de origen laboral en el 201</t>
    </r>
    <r>
      <rPr>
        <b/>
        <sz val="11"/>
        <rFont val="Calibri"/>
        <family val="2"/>
        <scheme val="minor"/>
      </rPr>
      <t>9</t>
    </r>
  </si>
  <si>
    <r>
      <rPr>
        <b/>
        <sz val="11"/>
        <rFont val="Calibri"/>
        <family val="2"/>
        <scheme val="minor"/>
      </rPr>
      <t>LINEA BASE 2019</t>
    </r>
    <r>
      <rPr>
        <sz val="11"/>
        <rFont val="Calibri"/>
        <family val="2"/>
        <scheme val="minor"/>
      </rPr>
      <t xml:space="preserve">
Los datos tomados fueron los aportados por la división de Recursos Humanos para el Boletín Estadístico de 2019-1, dato disponible en esta oficina a febrero 5 de 2020:
</t>
    </r>
    <r>
      <rPr>
        <b/>
        <sz val="11"/>
        <rFont val="Calibri"/>
        <family val="2"/>
        <scheme val="minor"/>
      </rPr>
      <t>Magister 353; 
Doctores 34; 
Total Docentes 628. 385/628=61%</t>
    </r>
    <r>
      <rPr>
        <b/>
        <sz val="11"/>
        <color rgb="FFFF0000"/>
        <rFont val="Calibri"/>
        <family val="2"/>
        <scheme val="minor"/>
      </rPr>
      <t/>
    </r>
  </si>
  <si>
    <t>En correo de la Oficina de Investigaciones del 7 de febrero a las 10:03 am se reporta:
Total estudiantes de semilleros de Investigación I-2019: 1114
Total estudiantes de semilleros de Investigación II-2019: 1194
Total semilleros de Investigación II-2019: 39</t>
  </si>
  <si>
    <t>Informe de gestión 2019 (venta de servicios)</t>
  </si>
  <si>
    <r>
      <rPr>
        <b/>
        <sz val="11"/>
        <rFont val="Calibri"/>
        <family val="2"/>
        <scheme val="minor"/>
      </rPr>
      <t>LÍNEA BASE 2019</t>
    </r>
    <r>
      <rPr>
        <sz val="11"/>
        <rFont val="Calibri"/>
        <family val="2"/>
        <scheme val="minor"/>
      </rPr>
      <t xml:space="preserve">
Correo electrónico dependencia Admisiones de fecha viernes 7/02/2020 9:36 a. m. a la oficina de planeación donde se reporta:
1. Comunidad negra afrocolombiana raizal y palanquera: 17 (IP13; IIP7)
2. Población Desplazada: 13 (IP7; IIP5)
3. Comunidad Indígena: 15 (IP6; IIP8)
4. Ley 1084: 1 (IP1; IIP1)
5. Comunidad Rom: NO HUBO
6. Adolescentes victimas del conflicto armado interno: 9 (IP4; IIP5)
7. Mujeres cabeza de familia víctimas del conflicto armado interno: 1 (IP1)
8. Población Isleña: 1 (IIP1)</t>
    </r>
  </si>
  <si>
    <r>
      <rPr>
        <b/>
        <sz val="11"/>
        <rFont val="Calibri"/>
        <family val="2"/>
        <scheme val="minor"/>
      </rPr>
      <t>LÍNEA BASE 2019</t>
    </r>
    <r>
      <rPr>
        <sz val="11"/>
        <rFont val="Calibri"/>
        <family val="2"/>
        <scheme val="minor"/>
      </rPr>
      <t xml:space="preserve">
</t>
    </r>
    <r>
      <rPr>
        <b/>
        <sz val="11"/>
        <rFont val="Calibri"/>
        <family val="2"/>
        <scheme val="minor"/>
      </rPr>
      <t>3.751</t>
    </r>
    <r>
      <rPr>
        <sz val="11"/>
        <rFont val="Calibri"/>
        <family val="2"/>
        <scheme val="minor"/>
      </rPr>
      <t xml:space="preserve"> corresponde al dato aportado para Boletín Estadístico de 2019 </t>
    </r>
    <r>
      <rPr>
        <b/>
        <sz val="11"/>
        <rFont val="Calibri"/>
        <family val="2"/>
        <scheme val="minor"/>
      </rPr>
      <t>(IP-1470 y IIP-2280)</t>
    </r>
  </si>
  <si>
    <r>
      <t xml:space="preserve">
</t>
    </r>
    <r>
      <rPr>
        <b/>
        <sz val="11"/>
        <rFont val="Calibri"/>
        <family val="2"/>
        <scheme val="minor"/>
      </rPr>
      <t>215</t>
    </r>
    <r>
      <rPr>
        <sz val="11"/>
        <rFont val="Calibri"/>
        <family val="2"/>
        <scheme val="minor"/>
      </rPr>
      <t xml:space="preserve"> Estudiantes con movilidad nacional e internacional</t>
    </r>
  </si>
  <si>
    <r>
      <t xml:space="preserve">LÍNEA BASE
</t>
    </r>
    <r>
      <rPr>
        <sz val="11"/>
        <rFont val="Calibri"/>
        <family val="2"/>
        <scheme val="minor"/>
      </rPr>
      <t xml:space="preserve">Correo electrónico de PRI lun., 16 dic. 2019 a las 16:37 </t>
    </r>
    <r>
      <rPr>
        <b/>
        <sz val="11"/>
        <rFont val="Calibri"/>
        <family val="2"/>
        <scheme val="minor"/>
      </rPr>
      <t xml:space="preserve">
</t>
    </r>
    <r>
      <rPr>
        <sz val="11"/>
        <rFont val="Calibri"/>
        <family val="2"/>
        <scheme val="minor"/>
      </rPr>
      <t>210 Estudiantes con movilidad nacional (180) e internacional (35)
Nacional 180
Internacional saliente: 35
Internacional entrante: 3</t>
    </r>
  </si>
  <si>
    <r>
      <rPr>
        <b/>
        <sz val="11"/>
        <rFont val="Calibri"/>
        <family val="2"/>
        <scheme val="minor"/>
      </rPr>
      <t xml:space="preserve">6.499 </t>
    </r>
    <r>
      <rPr>
        <sz val="11"/>
        <rFont val="Calibri"/>
        <family val="2"/>
        <scheme val="minor"/>
      </rPr>
      <t>beneficiados con programas de proyección social a 2019</t>
    </r>
  </si>
  <si>
    <r>
      <rPr>
        <b/>
        <sz val="11"/>
        <rFont val="Calibri"/>
        <family val="2"/>
        <scheme val="minor"/>
      </rPr>
      <t xml:space="preserve">3751 </t>
    </r>
    <r>
      <rPr>
        <sz val="11"/>
        <rFont val="Calibri"/>
        <family val="2"/>
        <scheme val="minor"/>
      </rPr>
      <t>inscritos en cursos de extensión</t>
    </r>
  </si>
  <si>
    <r>
      <rPr>
        <b/>
        <sz val="11"/>
        <rFont val="Calibri"/>
        <family val="2"/>
        <scheme val="minor"/>
      </rPr>
      <t>31</t>
    </r>
    <r>
      <rPr>
        <sz val="11"/>
        <rFont val="Calibri"/>
        <family val="2"/>
        <scheme val="minor"/>
      </rPr>
      <t xml:space="preserve"> convenios</t>
    </r>
  </si>
  <si>
    <r>
      <rPr>
        <b/>
        <sz val="11"/>
        <rFont val="Calibri"/>
        <family val="2"/>
        <scheme val="minor"/>
      </rPr>
      <t xml:space="preserve">31% </t>
    </r>
    <r>
      <rPr>
        <sz val="11"/>
        <rFont val="Calibri"/>
        <family val="2"/>
        <scheme val="minor"/>
      </rPr>
      <t>de los programas con proceso de autorregulación durante el periodo 2015-2019</t>
    </r>
  </si>
  <si>
    <r>
      <t xml:space="preserve">LÍNEA BASE 2019
</t>
    </r>
    <r>
      <rPr>
        <sz val="11"/>
        <rFont val="Calibri"/>
        <family val="2"/>
        <scheme val="minor"/>
      </rPr>
      <t xml:space="preserve">Correo electrónico de la Oficina de Acreditación. Dra. Sandra Cabra de fecha : vie., 7 feb. 2020 a las 8:08 para Planeación.
</t>
    </r>
    <r>
      <rPr>
        <b/>
        <sz val="11"/>
        <rFont val="Calibri"/>
        <family val="2"/>
        <scheme val="minor"/>
      </rPr>
      <t>En proceso de autorregulación, Administración de Empresas Comerciales, Economía, Trabajo Social, Bacteriología y Derecho</t>
    </r>
    <r>
      <rPr>
        <sz val="11"/>
        <rFont val="Calibri"/>
        <family val="2"/>
        <scheme val="minor"/>
      </rPr>
      <t xml:space="preserve">. 
Línea base: 31% de programas con proceso de autorregulación.
Proyección 2025 69% con procesos de autorregulación.
</t>
    </r>
    <r>
      <rPr>
        <b/>
        <sz val="11"/>
        <color rgb="FFFF0000"/>
        <rFont val="Calibri"/>
        <family val="2"/>
        <scheme val="minor"/>
      </rPr>
      <t>Formula = 7/19</t>
    </r>
  </si>
  <si>
    <r>
      <rPr>
        <b/>
        <sz val="11"/>
        <rFont val="Calibri"/>
        <family val="2"/>
        <scheme val="minor"/>
      </rPr>
      <t>LÍNEA BASE 2019</t>
    </r>
    <r>
      <rPr>
        <sz val="11"/>
        <rFont val="Calibri"/>
        <family val="2"/>
        <scheme val="minor"/>
      </rPr>
      <t xml:space="preserve">
1. Bacteriología y Laboratorio Clínico
2. Trabajo Social
3. Delineantes de Arquitectura e Ingeniería
4. Administración y Ejecución de Construcciones
</t>
    </r>
    <r>
      <rPr>
        <b/>
        <sz val="11"/>
        <rFont val="Calibri"/>
        <family val="2"/>
        <scheme val="minor"/>
      </rPr>
      <t>Acreditables</t>
    </r>
    <r>
      <rPr>
        <sz val="11"/>
        <rFont val="Calibri"/>
        <family val="2"/>
        <scheme val="minor"/>
      </rPr>
      <t xml:space="preserve">
1 Diseño Digital Multimedia
2 Administración de empresas comerciales
3 Economía
4 Turismo
5 Derecho
</t>
    </r>
    <r>
      <rPr>
        <sz val="11"/>
        <color rgb="FFFF0000"/>
        <rFont val="Calibri"/>
        <family val="2"/>
        <scheme val="minor"/>
      </rPr>
      <t xml:space="preserve">
</t>
    </r>
    <r>
      <rPr>
        <b/>
        <sz val="11"/>
        <color rgb="FFFF0000"/>
        <rFont val="Calibri"/>
        <family val="2"/>
        <scheme val="minor"/>
      </rPr>
      <t/>
    </r>
  </si>
  <si>
    <t>a) La sistematización, gestión y uso de la información para poder proponer e implementar medidas de mejoramiento, teniendo en cuenta la información registrada en los sistemas de información de la educación superior</t>
  </si>
  <si>
    <r>
      <rPr>
        <b/>
        <sz val="11"/>
        <rFont val="Calibri"/>
        <family val="2"/>
        <scheme val="minor"/>
      </rPr>
      <t>LINEA BASE 2019</t>
    </r>
    <r>
      <rPr>
        <sz val="11"/>
        <rFont val="Calibri"/>
        <family val="2"/>
        <scheme val="minor"/>
      </rPr>
      <t xml:space="preserve">
Correo electrónico de fecha jueves 6/02/2020 3:47 p. m. de la Oficina de Promoción y Relaciones Interinstitucionales  a Planeación se reportan </t>
    </r>
    <r>
      <rPr>
        <b/>
        <sz val="11"/>
        <rFont val="Calibri"/>
        <family val="2"/>
        <scheme val="minor"/>
      </rPr>
      <t>3,282</t>
    </r>
    <r>
      <rPr>
        <sz val="11"/>
        <rFont val="Calibri"/>
        <family val="2"/>
        <scheme val="minor"/>
      </rPr>
      <t xml:space="preserve"> egresados participantes en mecanismos de relacionamiento de la siguiente forma:
- Usuarios inscritos en el portal de empleo:</t>
    </r>
    <r>
      <rPr>
        <b/>
        <sz val="11"/>
        <rFont val="Calibri"/>
        <family val="2"/>
        <scheme val="minor"/>
      </rPr>
      <t xml:space="preserve"> </t>
    </r>
    <r>
      <rPr>
        <b/>
        <sz val="11"/>
        <color rgb="FFFF0000"/>
        <rFont val="Calibri"/>
        <family val="2"/>
        <scheme val="minor"/>
      </rPr>
      <t>1610 no se suma</t>
    </r>
    <r>
      <rPr>
        <sz val="11"/>
        <rFont val="Calibri"/>
        <family val="2"/>
        <scheme val="minor"/>
      </rPr>
      <t xml:space="preserve">
- Vacantes registradas en el portal de empleo: </t>
    </r>
    <r>
      <rPr>
        <b/>
        <sz val="11"/>
        <color rgb="FFFF0000"/>
        <rFont val="Calibri"/>
        <family val="2"/>
        <scheme val="minor"/>
      </rPr>
      <t>365 no se suma</t>
    </r>
    <r>
      <rPr>
        <sz val="11"/>
        <rFont val="Calibri"/>
        <family val="2"/>
        <scheme val="minor"/>
      </rPr>
      <t xml:space="preserve">
- Participación de graduados en eventos académicos: </t>
    </r>
    <r>
      <rPr>
        <b/>
        <sz val="11"/>
        <rFont val="Calibri"/>
        <family val="2"/>
        <scheme val="minor"/>
      </rPr>
      <t>984
Participación de graduados en eventos desde promoción
-</t>
    </r>
    <r>
      <rPr>
        <sz val="11"/>
        <rFont val="Calibri"/>
        <family val="2"/>
        <scheme val="minor"/>
      </rPr>
      <t xml:space="preserve">5to encuentro institucional de egresados: </t>
    </r>
    <r>
      <rPr>
        <b/>
        <sz val="11"/>
        <rFont val="Calibri"/>
        <family val="2"/>
        <scheme val="minor"/>
      </rPr>
      <t>205</t>
    </r>
    <r>
      <rPr>
        <sz val="11"/>
        <rFont val="Calibri"/>
        <family val="2"/>
        <scheme val="minor"/>
      </rPr>
      <t xml:space="preserve">
- Participación de egresados en encuentro Plenosol: </t>
    </r>
    <r>
      <rPr>
        <b/>
        <sz val="11"/>
        <rFont val="Calibri"/>
        <family val="2"/>
        <scheme val="minor"/>
      </rPr>
      <t>62</t>
    </r>
    <r>
      <rPr>
        <sz val="11"/>
        <rFont val="Calibri"/>
        <family val="2"/>
        <scheme val="minor"/>
      </rPr>
      <t xml:space="preserve">
- Se realizó la Primera Feria Empresarial de Egresados de todos los programas académicos: </t>
    </r>
    <r>
      <rPr>
        <b/>
        <sz val="11"/>
        <rFont val="Calibri"/>
        <family val="2"/>
        <scheme val="minor"/>
      </rPr>
      <t>22</t>
    </r>
    <r>
      <rPr>
        <sz val="11"/>
        <rFont val="Calibri"/>
        <family val="2"/>
        <scheme val="minor"/>
      </rPr>
      <t xml:space="preserve">
- Participación de egresados en encuentro de Microfútbol: </t>
    </r>
    <r>
      <rPr>
        <b/>
        <sz val="11"/>
        <rFont val="Calibri"/>
        <family val="2"/>
        <scheme val="minor"/>
      </rPr>
      <t>34</t>
    </r>
  </si>
  <si>
    <r>
      <rPr>
        <b/>
        <sz val="11"/>
        <color indexed="8"/>
        <rFont val="Calibri"/>
        <family val="2"/>
      </rPr>
      <t>EJE ESTRATEGICO No.1 DOCENCIA</t>
    </r>
    <r>
      <rPr>
        <sz val="11"/>
        <color theme="1"/>
        <rFont val="Calibri"/>
        <family val="2"/>
        <scheme val="minor"/>
      </rPr>
      <t xml:space="preserve">
Desarrollar una oferta académica pertinente, flexible, innovadora, de alta calidad acorde con las aspiraciones de los estudiantes y las demandas de la sociedad en el contexto nacional e internacional.</t>
    </r>
  </si>
  <si>
    <r>
      <rPr>
        <b/>
        <sz val="11"/>
        <color indexed="8"/>
        <rFont val="Calibri"/>
        <family val="2"/>
      </rPr>
      <t>EJE ESTRATEGICO No.2 INVESTIGACIÓN</t>
    </r>
    <r>
      <rPr>
        <sz val="11"/>
        <color theme="1"/>
        <rFont val="Calibri"/>
        <family val="2"/>
        <scheme val="minor"/>
      </rPr>
      <t xml:space="preserve">
Consolidar la cultura de investigación conducente tanto a la generación, apropiación, circulación y transferencia de conocimiento como al emprendimiento e innovación, con impacto en la sociedad local, regional, nacional </t>
    </r>
  </si>
  <si>
    <r>
      <rPr>
        <b/>
        <sz val="11"/>
        <color indexed="8"/>
        <rFont val="Calibri"/>
        <family val="2"/>
      </rPr>
      <t>EJE ESTRATEGICO No.4 BIENESTAR</t>
    </r>
    <r>
      <rPr>
        <sz val="11"/>
        <color theme="1"/>
        <rFont val="Calibri"/>
        <family val="2"/>
        <scheme val="minor"/>
      </rPr>
      <t xml:space="preserve">
Fortalecer el bienestar institucional que promueva la permanencia estudiantil y el desarrollo humano integral de la comunidad universitaria. </t>
    </r>
  </si>
  <si>
    <r>
      <rPr>
        <b/>
        <sz val="11"/>
        <color indexed="8"/>
        <rFont val="Calibri"/>
        <family val="2"/>
      </rPr>
      <t>EJE ESTRATEGICO No.5 INTERNACIONALIZACIÓN</t>
    </r>
    <r>
      <rPr>
        <sz val="11"/>
        <color theme="1"/>
        <rFont val="Calibri"/>
        <family val="2"/>
        <scheme val="minor"/>
      </rPr>
      <t xml:space="preserve">
Integrar la dimensión de internacionalización e interculturalidad a las funciones sustantivas de la universidad con visión global, en respuesta a las demandas de la sociedad.</t>
    </r>
  </si>
  <si>
    <r>
      <rPr>
        <b/>
        <sz val="11"/>
        <color indexed="8"/>
        <rFont val="Calibri"/>
        <family val="2"/>
      </rPr>
      <t>EJE ESTRATEGICO No.6 PROCESOS ACADEMICOS Y ADMINISTRATIVOS</t>
    </r>
    <r>
      <rPr>
        <sz val="11"/>
        <color theme="1"/>
        <rFont val="Calibri"/>
        <family val="2"/>
        <scheme val="minor"/>
      </rPr>
      <t xml:space="preserve">
Consolidar la gestión organizacional efectiva, con procesos eficientes y eficaces, soportada en una administración oportuna para el cumplimiento de los compromisos misionales y la generación de va</t>
    </r>
  </si>
  <si>
    <r>
      <rPr>
        <b/>
        <sz val="11"/>
        <color indexed="8"/>
        <rFont val="Calibri"/>
        <family val="2"/>
      </rPr>
      <t xml:space="preserve"> EJE ESTRATEGICO No. 7 GESTIÓN INTEGRAL DE RECURSOS</t>
    </r>
    <r>
      <rPr>
        <sz val="11"/>
        <color theme="1"/>
        <rFont val="Calibri"/>
        <family val="2"/>
        <scheme val="minor"/>
      </rPr>
      <t xml:space="preserve">
Gestionar de manera eficiente y eficaz el talento humano, los recursos financieros, físicos y  tecnológicos que aseguren la sostenibilidad institucional.</t>
    </r>
  </si>
  <si>
    <t>TOTAL PRESUPUESTADO PROYECTOS DE INVESRIÓN INSTITUCIONALES - PDI 2020-2025</t>
  </si>
  <si>
    <t>Presupuesto</t>
  </si>
  <si>
    <t>TOTAL X AÑO</t>
  </si>
  <si>
    <t>TOTAL X PROYECTO</t>
  </si>
  <si>
    <t>AÑO 2020</t>
  </si>
  <si>
    <t>AÑO 2021</t>
  </si>
  <si>
    <t>AÑO 2022</t>
  </si>
  <si>
    <t>AÑO 2023</t>
  </si>
  <si>
    <t>AÑO 2024</t>
  </si>
  <si>
    <t>AÑO 2025</t>
  </si>
  <si>
    <r>
      <rPr>
        <b/>
        <sz val="11"/>
        <color indexed="8"/>
        <rFont val="Calibri"/>
        <family val="2"/>
      </rPr>
      <t>Proyecto 3202</t>
    </r>
    <r>
      <rPr>
        <sz val="11"/>
        <color theme="1"/>
        <rFont val="Calibri"/>
        <family val="2"/>
        <scheme val="minor"/>
      </rPr>
      <t xml:space="preserve"> Fortalecimiento de equipos de laboratorios</t>
    </r>
  </si>
  <si>
    <r>
      <rPr>
        <b/>
        <sz val="11"/>
        <color indexed="8"/>
        <rFont val="Calibri"/>
        <family val="2"/>
      </rPr>
      <t>Proyecto 3204</t>
    </r>
    <r>
      <rPr>
        <sz val="11"/>
        <color theme="1"/>
        <rFont val="Calibri"/>
        <family val="2"/>
        <scheme val="minor"/>
      </rPr>
      <t xml:space="preserve"> Fortalecimiento Centro de Aprendizaje e Investigación - CRAI</t>
    </r>
  </si>
  <si>
    <r>
      <rPr>
        <b/>
        <sz val="11"/>
        <color indexed="8"/>
        <rFont val="Calibri"/>
        <family val="2"/>
      </rPr>
      <t xml:space="preserve">Proyecto 3301 </t>
    </r>
    <r>
      <rPr>
        <sz val="11"/>
        <color theme="1"/>
        <rFont val="Calibri"/>
        <family val="2"/>
        <scheme val="minor"/>
      </rPr>
      <t>Fortalecimiento Sistemas Integrados de Gestión</t>
    </r>
  </si>
  <si>
    <r>
      <rPr>
        <b/>
        <sz val="11"/>
        <color indexed="8"/>
        <rFont val="Calibri"/>
        <family val="2"/>
      </rPr>
      <t>Proyecto 3302</t>
    </r>
    <r>
      <rPr>
        <sz val="11"/>
        <color theme="1"/>
        <rFont val="Calibri"/>
        <family val="2"/>
        <scheme val="minor"/>
      </rPr>
      <t xml:space="preserve"> Fortalecimiento de la autoevaluación y acreditación alta calidad</t>
    </r>
  </si>
  <si>
    <r>
      <rPr>
        <b/>
        <sz val="11"/>
        <color indexed="8"/>
        <rFont val="Calibri"/>
        <family val="2"/>
      </rPr>
      <t xml:space="preserve">Proyecto 3303 </t>
    </r>
    <r>
      <rPr>
        <sz val="11"/>
        <color theme="1"/>
        <rFont val="Calibri"/>
        <family val="2"/>
        <scheme val="minor"/>
      </rPr>
      <t>Fortalecimiento internacionalización</t>
    </r>
  </si>
  <si>
    <r>
      <rPr>
        <b/>
        <sz val="11"/>
        <color indexed="8"/>
        <rFont val="Calibri"/>
        <family val="2"/>
      </rPr>
      <t>Proyecto 3305</t>
    </r>
    <r>
      <rPr>
        <sz val="11"/>
        <color theme="1"/>
        <rFont val="Calibri"/>
        <family val="2"/>
        <scheme val="minor"/>
      </rPr>
      <t xml:space="preserve"> Fortalecimiento de la comunicación, visibilización y promoción institucional</t>
    </r>
  </si>
  <si>
    <r>
      <rPr>
        <b/>
        <sz val="11"/>
        <color indexed="8"/>
        <rFont val="Calibri"/>
        <family val="2"/>
      </rPr>
      <t xml:space="preserve">Proyecto 3307 </t>
    </r>
    <r>
      <rPr>
        <sz val="11"/>
        <color theme="1"/>
        <rFont val="Calibri"/>
        <family val="2"/>
        <scheme val="minor"/>
      </rPr>
      <t>Fortalecimiento programa desarrollo profesoral</t>
    </r>
  </si>
  <si>
    <r>
      <rPr>
        <b/>
        <sz val="11"/>
        <color indexed="8"/>
        <rFont val="Calibri"/>
        <family val="2"/>
      </rPr>
      <t xml:space="preserve">Proyecto 3308 </t>
    </r>
    <r>
      <rPr>
        <sz val="11"/>
        <color theme="1"/>
        <rFont val="Calibri"/>
        <family val="2"/>
        <scheme val="minor"/>
      </rPr>
      <t>Fortalecimiento de la capacitación y las competencias del personal administrativo y del clima organizacional</t>
    </r>
  </si>
  <si>
    <r>
      <rPr>
        <b/>
        <sz val="11"/>
        <color indexed="8"/>
        <rFont val="Calibri"/>
        <family val="2"/>
      </rPr>
      <t xml:space="preserve">Proyecto 3309 </t>
    </r>
    <r>
      <rPr>
        <sz val="11"/>
        <color theme="1"/>
        <rFont val="Calibri"/>
        <family val="2"/>
        <scheme val="minor"/>
      </rPr>
      <t>Fortalecimiento  de la investigación</t>
    </r>
  </si>
  <si>
    <r>
      <rPr>
        <b/>
        <sz val="10"/>
        <rFont val="Arial"/>
        <family val="2"/>
      </rPr>
      <t xml:space="preserve">Proyecto 3311 </t>
    </r>
    <r>
      <rPr>
        <sz val="11"/>
        <color theme="1"/>
        <rFont val="Calibri"/>
        <family val="2"/>
        <scheme val="minor"/>
      </rPr>
      <t>Fortalecimiento de la relación con egresados</t>
    </r>
  </si>
  <si>
    <r>
      <rPr>
        <b/>
        <sz val="11"/>
        <color indexed="8"/>
        <rFont val="Calibri"/>
        <family val="2"/>
      </rPr>
      <t xml:space="preserve">Proyecto 3312 </t>
    </r>
    <r>
      <rPr>
        <sz val="11"/>
        <color theme="1"/>
        <rFont val="Calibri"/>
        <family val="2"/>
        <scheme val="minor"/>
      </rPr>
      <t>Fortalecimiento gestión documental institucional</t>
    </r>
  </si>
  <si>
    <r>
      <rPr>
        <b/>
        <sz val="11"/>
        <color indexed="8"/>
        <rFont val="Calibri"/>
        <family val="2"/>
      </rPr>
      <t>Proyecto 3313</t>
    </r>
    <r>
      <rPr>
        <sz val="11"/>
        <color theme="1"/>
        <rFont val="Calibri"/>
        <family val="2"/>
        <scheme val="minor"/>
      </rPr>
      <t xml:space="preserve"> 
Sello editorial
</t>
    </r>
  </si>
  <si>
    <r>
      <rPr>
        <b/>
        <sz val="11"/>
        <color indexed="8"/>
        <rFont val="Calibri"/>
        <family val="2"/>
      </rPr>
      <t xml:space="preserve">Proyecto 3314 </t>
    </r>
    <r>
      <rPr>
        <sz val="11"/>
        <color theme="1"/>
        <rFont val="Calibri"/>
        <family val="2"/>
        <scheme val="minor"/>
      </rPr>
      <t>Permanencia y graduación estudiantil</t>
    </r>
  </si>
  <si>
    <r>
      <rPr>
        <b/>
        <sz val="11"/>
        <color indexed="8"/>
        <rFont val="Calibri"/>
        <family val="2"/>
      </rPr>
      <t xml:space="preserve">Proyecto 3117 </t>
    </r>
    <r>
      <rPr>
        <sz val="11"/>
        <color theme="1"/>
        <rFont val="Calibri"/>
        <family val="2"/>
        <scheme val="minor"/>
      </rPr>
      <t>Rediseño organizacional</t>
    </r>
  </si>
  <si>
    <t>TOTAL X ESTRATÉGIA</t>
  </si>
  <si>
    <t>TOTAL X OBJETIVO ESTRATEGICO</t>
  </si>
  <si>
    <r>
      <rPr>
        <b/>
        <sz val="11"/>
        <rFont val="Calibri"/>
        <family val="2"/>
        <scheme val="minor"/>
      </rPr>
      <t xml:space="preserve">63% </t>
    </r>
    <r>
      <rPr>
        <sz val="11"/>
        <rFont val="Calibri"/>
        <family val="2"/>
        <scheme val="minor"/>
      </rPr>
      <t xml:space="preserve">del total de los programas autoevaluados durante el periodo 2015-2019 bajo el decreto 1075 de 2015
</t>
    </r>
    <r>
      <rPr>
        <b/>
        <sz val="11"/>
        <rFont val="Calibri"/>
        <family val="2"/>
        <scheme val="minor"/>
      </rPr>
      <t>0%</t>
    </r>
    <r>
      <rPr>
        <sz val="11"/>
        <rFont val="Calibri"/>
        <family val="2"/>
        <scheme val="minor"/>
      </rPr>
      <t xml:space="preserve"> de los programas autoevaluados bajo el decreto 1330 de 2019
</t>
    </r>
    <r>
      <rPr>
        <b/>
        <sz val="11"/>
        <rFont val="Calibri"/>
        <family val="2"/>
        <scheme val="minor"/>
      </rPr>
      <t/>
    </r>
  </si>
  <si>
    <r>
      <t>LÍNEA BASE 2019
*</t>
    </r>
    <r>
      <rPr>
        <sz val="11"/>
        <rFont val="Calibri"/>
        <family val="2"/>
        <scheme val="minor"/>
      </rPr>
      <t>Correo electrónico de la Oficina de Acreditación. Dra. Sandra Cabra de fecha : vie., 7 feb. 2020 a las 8:08 para Planeación.
bajo la norma  anterior, decreto 1075 de 2015,  para procesos de renovación de registro calificado, se autoevalúan en la vigencia 2015 - 2019 -</t>
    </r>
    <r>
      <rPr>
        <b/>
        <sz val="11"/>
        <rFont val="Calibri"/>
        <family val="2"/>
        <scheme val="minor"/>
      </rPr>
      <t xml:space="preserve"> (Derecho, Construcción y Gestión en Arquitectura, Trabajo Social, Especialización en Edificación Sostenible, Diseño Digital Multimedia, Tecnología en Administración y Ejecución de Construcciones, Administración de empresas,  Economía, Tecnología en Asistencia gerencial presencial, Tecnología en Asistencia Gerencial Distancia, Espe. en Gerencial y Salud en el Trabajo, Esp.Gerencia de la Calidad en Salud) 12 programas que equivalen al  63%
*</t>
    </r>
    <r>
      <rPr>
        <sz val="11"/>
        <rFont val="Calibri"/>
        <family val="2"/>
        <scheme val="minor"/>
      </rPr>
      <t xml:space="preserve">La línea base para renovación de registro calificado con la normatividad 1330 de cero (0) (para la nueva vigencia)
</t>
    </r>
  </si>
  <si>
    <r>
      <rPr>
        <b/>
        <sz val="11"/>
        <rFont val="Calibri"/>
        <family val="2"/>
        <scheme val="minor"/>
      </rPr>
      <t xml:space="preserve">1307 </t>
    </r>
    <r>
      <rPr>
        <sz val="11"/>
        <rFont val="Calibri"/>
        <family val="2"/>
        <scheme val="minor"/>
      </rPr>
      <t>Egresados participantes en mecanismos de relacionamiento</t>
    </r>
  </si>
  <si>
    <r>
      <rPr>
        <b/>
        <sz val="11"/>
        <rFont val="Calibri"/>
        <family val="2"/>
        <scheme val="minor"/>
      </rPr>
      <t>100%</t>
    </r>
    <r>
      <rPr>
        <sz val="11"/>
        <color rgb="FFFF0000"/>
        <rFont val="Calibri"/>
        <family val="2"/>
        <scheme val="minor"/>
      </rPr>
      <t xml:space="preserve"> </t>
    </r>
    <r>
      <rPr>
        <sz val="11"/>
        <rFont val="Calibri"/>
        <family val="2"/>
        <scheme val="minor"/>
      </rPr>
      <t>de los programas con procesos de autorregulación</t>
    </r>
  </si>
  <si>
    <r>
      <rPr>
        <b/>
        <sz val="11"/>
        <rFont val="Calibri"/>
        <family val="2"/>
        <scheme val="minor"/>
      </rPr>
      <t xml:space="preserve">0 </t>
    </r>
    <r>
      <rPr>
        <sz val="11"/>
        <rFont val="Calibri"/>
        <family val="2"/>
        <scheme val="minor"/>
      </rPr>
      <t>recomendaciones del CNA cerradas (comunicado 1741 de 2019)</t>
    </r>
  </si>
  <si>
    <t>Recomendación 001</t>
  </si>
  <si>
    <t>Recomendación 002</t>
  </si>
  <si>
    <t>Recomendación 003</t>
  </si>
  <si>
    <t>Recomendación 004</t>
  </si>
  <si>
    <t>Recomendación 005</t>
  </si>
  <si>
    <t>Recomendación 006</t>
  </si>
  <si>
    <t>Recomendación 007</t>
  </si>
  <si>
    <t>Recomendación 008</t>
  </si>
  <si>
    <t>Recomendación 009</t>
  </si>
  <si>
    <t>Recomendación 010</t>
  </si>
  <si>
    <t>Recomendación 011</t>
  </si>
  <si>
    <t>Recomendación 012</t>
  </si>
  <si>
    <t>Recomendación 013</t>
  </si>
  <si>
    <t>Recomendación 014</t>
  </si>
  <si>
    <t>Recomendación 015</t>
  </si>
  <si>
    <t>Recomendación 016</t>
  </si>
  <si>
    <t>Recomendación 017</t>
  </si>
  <si>
    <t>Recomendación 018</t>
  </si>
  <si>
    <t>Recomendación 019</t>
  </si>
  <si>
    <t>Recomendación 020</t>
  </si>
  <si>
    <t>Recomendación 021</t>
  </si>
  <si>
    <t>Recomendación 022</t>
  </si>
  <si>
    <t>Recomendación 023</t>
  </si>
  <si>
    <t>Recomendación 024</t>
  </si>
  <si>
    <t>Recomendación 025</t>
  </si>
  <si>
    <t>Recomendación 026</t>
  </si>
  <si>
    <t>Recomendación 027</t>
  </si>
  <si>
    <t>Recomendación 028</t>
  </si>
  <si>
    <t>Articulo 2.5.3.2.3.1.8
Evaluación de condiciones institucionales</t>
  </si>
  <si>
    <t>Articulo 2.5.3.2.3.1.8
Renovación de condiciones institucionales</t>
  </si>
  <si>
    <t>Evaluación de condiciones institucionales</t>
  </si>
  <si>
    <t>Renovación de condiciones institucionales</t>
  </si>
  <si>
    <t xml:space="preserve">TOTAL </t>
  </si>
  <si>
    <t>Nuevos estudiantes presenciales en pregrado</t>
  </si>
  <si>
    <t>Nuevos estudiantes presenciales en posgrado</t>
  </si>
  <si>
    <t>Nuevos estudiantes nuevos en modalidad Virtual</t>
  </si>
  <si>
    <t>DISCRIMINACIÓN PROYECCIÓN DE NUEVOS ESTUDIANTES POR MODALIDAD DE PROGRAMA</t>
  </si>
  <si>
    <t>Total estudiantes proyectados a 2025</t>
  </si>
  <si>
    <t>EJE ESTRATÉGICO No.1 DOCENCIA</t>
  </si>
  <si>
    <t>OBJETIVO ESTRATÉGICO No. 1</t>
  </si>
  <si>
    <t>FÓRMULA DEL INDICADOR</t>
  </si>
  <si>
    <t>LÍNEA BASE</t>
  </si>
  <si>
    <t>EJE ESTRATÉGICO No.2 INVESTIGACIÓN</t>
  </si>
  <si>
    <t>OBJETIVO ESTRATÉGICO No. 2</t>
  </si>
  <si>
    <t>EJE ESTRATÉGICO No.3 PROYECCIÓN SOCIAL</t>
  </si>
  <si>
    <t>OBJETIVO ESTRATÉGICO No. 3</t>
  </si>
  <si>
    <t>EJE ESTRATÉGICO No.4 BIENESTAR</t>
  </si>
  <si>
    <t>OBJETIVO ESTRATÉGICO No. 4</t>
  </si>
  <si>
    <t>EJE ESTRATÉGICO No.5 INTERNACIONALIZACIÓN</t>
  </si>
  <si>
    <t>OBJETIVO ESTRATÉGICO No. 5</t>
  </si>
  <si>
    <t>EJE ESTRATÉGICO No.6 PROCESOS ACADÉMICOS Y ADMINISTRATIVOS</t>
  </si>
  <si>
    <t>OBJETIVO ESTRATÉGICO No. 6</t>
  </si>
  <si>
    <t xml:space="preserve">LÍNEA BASE </t>
  </si>
  <si>
    <t xml:space="preserve"> EJE ESTRATÉGICO No. 7 GESTIÓN INTEGRAL DE RECURSOS</t>
  </si>
  <si>
    <t>OBJETIVO ESTRATÉGICO No. 7</t>
  </si>
  <si>
    <t>PROYECCIÓN NUEVOS TOTAL ESTUDIANTES A 2025</t>
  </si>
  <si>
    <t>TOTAL NUEVOS ESTUDIANTES</t>
  </si>
  <si>
    <t>Especialización en temas de marketing</t>
  </si>
  <si>
    <t>Semipresencial</t>
  </si>
  <si>
    <t>Maestría en estudios sociales interdisciplinares</t>
  </si>
  <si>
    <t>Derecho - (Ampliación Madrid)</t>
  </si>
  <si>
    <t>Maestría en Derecho Penal</t>
  </si>
  <si>
    <t>Especialización en Edificación Sostenible (Ampliación Mosquera)</t>
  </si>
  <si>
    <t>Tecnología en Administración y Ejecución de Construcciones (Ampliación Mosquera)</t>
  </si>
  <si>
    <t xml:space="preserve">Economía - (Ampliación Funza ) </t>
  </si>
  <si>
    <t>Administración de Empresas Comerciales - (Ampliación Madrid )</t>
  </si>
  <si>
    <t>Administración de Empresas Comerciales - (Extensión Funza )</t>
  </si>
  <si>
    <t>Se ofertará en el segundo semestre del 2022</t>
  </si>
  <si>
    <t>NOCTURNO</t>
  </si>
  <si>
    <t>Diseño Digital y Multimedia (Ampliación Mosquera)</t>
  </si>
  <si>
    <t>Diseño Digital y Multimedia (Ampliación  Madrid)</t>
  </si>
  <si>
    <t>Turismo - (Ampliación Mosquera)</t>
  </si>
  <si>
    <t>Especialización en Gerencia en Seguridad y Salud en el Trabajo - (Ampliación Madrid)</t>
  </si>
  <si>
    <t>APUESTA NUEVOS PROGRAMAS Y REGIONALIZACIÓN - POBLACIÓN ESTUDIANTIL A 2025</t>
  </si>
  <si>
    <t>Total nuevos programas</t>
  </si>
  <si>
    <t>Total programas regionalizados</t>
  </si>
  <si>
    <t>TOTAL NUEVOS PROGRAMAS Y REGIONALIZADOS</t>
  </si>
  <si>
    <t>Jornada tarde - noche</t>
  </si>
  <si>
    <t>Jornada fin de semana</t>
  </si>
  <si>
    <t>VIRTUAL</t>
  </si>
  <si>
    <t>PROGRAMAS VIRTUALES</t>
  </si>
  <si>
    <t>MODALIDAD DE PROGRAMAS</t>
  </si>
  <si>
    <t>Jornada tarde- noche</t>
  </si>
  <si>
    <r>
      <t xml:space="preserve">OTROS
</t>
    </r>
    <r>
      <rPr>
        <sz val="11"/>
        <color theme="1"/>
        <rFont val="Arial"/>
        <family val="2"/>
      </rPr>
      <t>(Fines de semana, tarde/noche, etc.)</t>
    </r>
  </si>
  <si>
    <t>Maestría en el área de los negocios internacionales</t>
  </si>
  <si>
    <r>
      <t xml:space="preserve">Tecnología en el área Administrativa/logística/negocios internacionales - </t>
    </r>
    <r>
      <rPr>
        <b/>
        <sz val="11"/>
        <rFont val="Arial"/>
        <family val="2"/>
      </rPr>
      <t xml:space="preserve">distancia </t>
    </r>
  </si>
  <si>
    <r>
      <t xml:space="preserve">Tecnología en el área Administrativa/logística/negocios internacionales - </t>
    </r>
    <r>
      <rPr>
        <b/>
        <sz val="11"/>
        <rFont val="Arial"/>
        <family val="2"/>
      </rPr>
      <t>Presencial</t>
    </r>
  </si>
  <si>
    <t>Administración de Empresas Comerciales - (Extensión Fusagasugá )</t>
  </si>
  <si>
    <t>Especialización Tecnológica en Metodología BIM (Ampliación Mosquera)</t>
  </si>
  <si>
    <t>Derecho - (Extensión Fusagasugá)</t>
  </si>
  <si>
    <t>Línea base número de estudiantes a 2019</t>
  </si>
  <si>
    <t>Proyección nuevos estudiantes a 2025</t>
  </si>
  <si>
    <r>
      <rPr>
        <b/>
        <sz val="11"/>
        <rFont val="Calibri"/>
        <family val="2"/>
        <scheme val="minor"/>
      </rPr>
      <t>100%</t>
    </r>
    <r>
      <rPr>
        <sz val="11"/>
        <rFont val="Calibri"/>
        <family val="2"/>
        <scheme val="minor"/>
      </rPr>
      <t xml:space="preserve">
</t>
    </r>
    <r>
      <rPr>
        <b/>
        <sz val="11"/>
        <rFont val="Calibri"/>
        <family val="2"/>
        <scheme val="minor"/>
      </rPr>
      <t xml:space="preserve">16 </t>
    </r>
    <r>
      <rPr>
        <sz val="11"/>
        <rFont val="Calibri"/>
        <family val="2"/>
        <scheme val="minor"/>
      </rPr>
      <t>programas con presencia regional</t>
    </r>
  </si>
  <si>
    <r>
      <rPr>
        <b/>
        <sz val="11"/>
        <rFont val="Calibri"/>
        <family val="2"/>
        <scheme val="minor"/>
      </rPr>
      <t>13</t>
    </r>
    <r>
      <rPr>
        <sz val="11"/>
        <rFont val="Calibri"/>
        <family val="2"/>
        <scheme val="minor"/>
      </rPr>
      <t xml:space="preserve"> nuevos investigadores categorizados</t>
    </r>
    <r>
      <rPr>
        <b/>
        <sz val="11"/>
        <rFont val="Calibri"/>
        <family val="2"/>
        <scheme val="minor"/>
      </rPr>
      <t xml:space="preserve">
</t>
    </r>
    <r>
      <rPr>
        <sz val="11"/>
        <rFont val="Calibri"/>
        <family val="2"/>
        <scheme val="minor"/>
      </rPr>
      <t>(Total de</t>
    </r>
    <r>
      <rPr>
        <b/>
        <sz val="11"/>
        <rFont val="Calibri"/>
        <family val="2"/>
        <scheme val="minor"/>
      </rPr>
      <t xml:space="preserve"> 52 </t>
    </r>
    <r>
      <rPr>
        <sz val="11"/>
        <rFont val="Calibri"/>
        <family val="2"/>
        <scheme val="minor"/>
      </rPr>
      <t>Investigadores categorizados por COLCIENCIAS
- Vinculados a la Unicolmayor)</t>
    </r>
  </si>
  <si>
    <r>
      <rPr>
        <b/>
        <sz val="11"/>
        <rFont val="Calibri"/>
        <family val="2"/>
        <scheme val="minor"/>
      </rPr>
      <t xml:space="preserve">14 </t>
    </r>
    <r>
      <rPr>
        <sz val="11"/>
        <rFont val="Calibri"/>
        <family val="2"/>
        <scheme val="minor"/>
      </rPr>
      <t xml:space="preserve">nuevos grupos de investigación categorizados
</t>
    </r>
    <r>
      <rPr>
        <b/>
        <sz val="11"/>
        <rFont val="Calibri"/>
        <family val="2"/>
        <scheme val="minor"/>
      </rPr>
      <t xml:space="preserve">
</t>
    </r>
    <r>
      <rPr>
        <sz val="11"/>
        <rFont val="Calibri"/>
        <family val="2"/>
        <scheme val="minor"/>
      </rPr>
      <t xml:space="preserve">(Total de </t>
    </r>
    <r>
      <rPr>
        <b/>
        <sz val="11"/>
        <rFont val="Calibri"/>
        <family val="2"/>
        <scheme val="minor"/>
      </rPr>
      <t>36</t>
    </r>
    <r>
      <rPr>
        <b/>
        <sz val="11"/>
        <color rgb="FFFF0000"/>
        <rFont val="Calibri"/>
        <family val="2"/>
        <scheme val="minor"/>
      </rPr>
      <t xml:space="preserve"> </t>
    </r>
    <r>
      <rPr>
        <sz val="11"/>
        <rFont val="Calibri"/>
        <family val="2"/>
        <scheme val="minor"/>
      </rPr>
      <t>grupos categorizados COLCIENCIAS)</t>
    </r>
  </si>
  <si>
    <r>
      <rPr>
        <b/>
        <sz val="11"/>
        <rFont val="Calibri"/>
        <family val="2"/>
        <scheme val="minor"/>
      </rPr>
      <t>LÍNEA BASE 2019</t>
    </r>
    <r>
      <rPr>
        <sz val="11"/>
        <rFont val="Calibri"/>
        <family val="2"/>
        <scheme val="minor"/>
      </rPr>
      <t xml:space="preserve">
1 Tecnología en Asistencia Gerencial presencial en Funza
</t>
    </r>
    <r>
      <rPr>
        <b/>
        <sz val="11"/>
        <rFont val="Calibri"/>
        <family val="2"/>
        <scheme val="minor"/>
      </rPr>
      <t>META</t>
    </r>
    <r>
      <rPr>
        <sz val="11"/>
        <rFont val="Calibri"/>
        <family val="2"/>
        <scheme val="minor"/>
      </rPr>
      <t xml:space="preserve">
16 programas con presencia regional así:
</t>
    </r>
    <r>
      <rPr>
        <b/>
        <sz val="11"/>
        <rFont val="Calibri"/>
        <family val="2"/>
        <scheme val="minor"/>
      </rPr>
      <t xml:space="preserve">FACULTAD DE ADMINISTRACIÓN Y ECONOMÍA
</t>
    </r>
    <r>
      <rPr>
        <sz val="11"/>
        <rFont val="Calibri"/>
        <family val="2"/>
        <scheme val="minor"/>
      </rPr>
      <t xml:space="preserve">Tecnología en el área Administrativa/logística/negocios internacionales - distancia
Economía - (Ampliación Funza).
Administración de Empresas Comerciales - (Extensión Funza)
Administración de Empresas Comerciales - (Ampliación Madrid)
Administración de Empresas Comerciales - (Extensión Fusagasugá)
Especialización en Edificación Sostenible (Ampliación Mosquera)
Especialización Tecnológica en Metodología BIM (Ampliación Mosquera)
Diseño Digital y Multimedia (Ampliación Mosquera)
Diseño Digital y Multimedia (Ampliación  Madrid)
Tecnología en Administración y Ejecución de Construcciones (Ampliación Mosquera).
</t>
    </r>
    <r>
      <rPr>
        <b/>
        <sz val="11"/>
        <rFont val="Calibri"/>
        <family val="2"/>
        <scheme val="minor"/>
      </rPr>
      <t xml:space="preserve">FACTULTAD DE INGENIERIA Y ARQUITECTURA
</t>
    </r>
    <r>
      <rPr>
        <sz val="11"/>
        <rFont val="Calibri"/>
        <family val="2"/>
        <scheme val="minor"/>
      </rPr>
      <t xml:space="preserve">Especialización en Edificación Sostenible (Ampliación Mosquera)
Especialización Tecnológica en Metodología BIM (Ampliación Mosquera)
Diseño Digital y Multimedia (Ampliación Mosquera)
Diseño Digital y Multimedia (Ampliación  Madrid)
Tecnología en Administración y Ejecución de Construcciones (Ampliación Mosquera).
</t>
    </r>
    <r>
      <rPr>
        <b/>
        <sz val="11"/>
        <rFont val="Calibri"/>
        <family val="2"/>
        <scheme val="minor"/>
      </rPr>
      <t>FACULTAD DE CIENCIAS SOCIALES</t>
    </r>
    <r>
      <rPr>
        <sz val="11"/>
        <rFont val="Calibri"/>
        <family val="2"/>
        <scheme val="minor"/>
      </rPr>
      <t xml:space="preserve">
Trabajo Social - (Ampliación Funza)
Turismo - (Ampliación Mosquera)
</t>
    </r>
    <r>
      <rPr>
        <b/>
        <sz val="11"/>
        <rFont val="Calibri"/>
        <family val="2"/>
        <scheme val="minor"/>
      </rPr>
      <t>FACULTAD DE DERECHO</t>
    </r>
    <r>
      <rPr>
        <sz val="11"/>
        <rFont val="Calibri"/>
        <family val="2"/>
        <scheme val="minor"/>
      </rPr>
      <t xml:space="preserve">
Derecho - (Ampliación Funza)
Derecho - (Ampliación Madrid)
Derecho - (Extensión Fusagasugá)</t>
    </r>
  </si>
  <si>
    <r>
      <t>*</t>
    </r>
    <r>
      <rPr>
        <sz val="11"/>
        <rFont val="Calibri"/>
        <family val="2"/>
        <scheme val="minor"/>
      </rPr>
      <t xml:space="preserve">Bajo lineamientos para acreditación en alta calidad de programas se autoevalúan en la vigencia 2015 - 2019 </t>
    </r>
    <r>
      <rPr>
        <b/>
        <sz val="11"/>
        <rFont val="Calibri"/>
        <family val="2"/>
        <scheme val="minor"/>
      </rPr>
      <t xml:space="preserve">Bacteriología y Laboratorio Clínico, Trabajo Social, Tecnología en Delineantes de Arquitectura. Tecnología en Administración y Ejecución de Construcciones, Derecho y Administración de Empresas Comerciales.  6 </t>
    </r>
    <r>
      <rPr>
        <sz val="11"/>
        <rFont val="Calibri"/>
        <family val="2"/>
        <scheme val="minor"/>
      </rPr>
      <t>programas equivale a 66% teniendo en cuenta que la base para medir este aspecto solo incluye los programas acreditables que son 9</t>
    </r>
    <r>
      <rPr>
        <b/>
        <sz val="11"/>
        <rFont val="Calibri"/>
        <family val="2"/>
        <scheme val="minor"/>
      </rPr>
      <t xml:space="preserve"> ( Bacteriología y Laboratorio Clínico, Trabajo Social, Tecnología en Delineantes de Arquitectura. Tecnología en Administración y Ejecución de Construcciones, Derecho, Administración de Empresas Comerciales,  Diseño Digital Multimedia, Economía, Turismo.
A hoy 9 programas son acreditables (incluidos los ya acreditados que son  4)
Acreditados
</t>
    </r>
    <r>
      <rPr>
        <sz val="11"/>
        <rFont val="Calibri"/>
        <family val="2"/>
        <scheme val="minor"/>
      </rPr>
      <t>• Bacteriología
• Trabajo Social
• Tecnología en delineantes de arquitectura
• Tecnología en administración y gestión de construcciones</t>
    </r>
    <r>
      <rPr>
        <b/>
        <sz val="11"/>
        <rFont val="Calibri"/>
        <family val="2"/>
        <scheme val="minor"/>
      </rPr>
      <t xml:space="preserve">
Acreditables
</t>
    </r>
    <r>
      <rPr>
        <sz val="11"/>
        <rFont val="Calibri"/>
        <family val="2"/>
        <scheme val="minor"/>
      </rPr>
      <t xml:space="preserve">• Diseño Digital Multimedia
• Administración de empresas comerciales
• Economía
• Turismo
• Derecho
</t>
    </r>
    <r>
      <rPr>
        <sz val="11"/>
        <color rgb="FFFF0000"/>
        <rFont val="Calibri"/>
        <family val="2"/>
        <scheme val="minor"/>
      </rPr>
      <t xml:space="preserve">* Tecnología en asistencia gerencial presencial </t>
    </r>
  </si>
  <si>
    <r>
      <rPr>
        <b/>
        <sz val="11"/>
        <rFont val="Calibri"/>
        <family val="2"/>
        <scheme val="minor"/>
      </rPr>
      <t>LINEA BASE 2019</t>
    </r>
    <r>
      <rPr>
        <sz val="11"/>
        <rFont val="Calibri"/>
        <family val="2"/>
        <scheme val="minor"/>
      </rPr>
      <t xml:space="preserve">
</t>
    </r>
    <r>
      <rPr>
        <b/>
        <sz val="11"/>
        <rFont val="Calibri"/>
        <family val="2"/>
        <scheme val="minor"/>
      </rPr>
      <t>Datos del informe de gestión: (proyectos con la comunidad)</t>
    </r>
    <r>
      <rPr>
        <sz val="11"/>
        <rFont val="Calibri"/>
        <family val="2"/>
        <scheme val="minor"/>
      </rPr>
      <t xml:space="preserve">
2015: 5.422
2016: 4.949
2017: 7.883
2018: 5.295
</t>
    </r>
    <r>
      <rPr>
        <b/>
        <sz val="11"/>
        <rFont val="Calibri"/>
        <family val="2"/>
        <scheme val="minor"/>
      </rPr>
      <t>2019: 6.499</t>
    </r>
    <r>
      <rPr>
        <sz val="11"/>
        <rFont val="Calibri"/>
        <family val="2"/>
        <scheme val="minor"/>
      </rPr>
      <t xml:space="preserve">
</t>
    </r>
    <r>
      <rPr>
        <b/>
        <sz val="11"/>
        <rFont val="Calibri"/>
        <family val="2"/>
        <scheme val="minor"/>
      </rPr>
      <t>Total 2015-2019: 30.048
Nota: proyección social incluye:
proyectos con la comunidad
educación continuada
educación permanente
practicas académicas</t>
    </r>
  </si>
  <si>
    <r>
      <t xml:space="preserve">0,12% </t>
    </r>
    <r>
      <rPr>
        <sz val="11"/>
        <rFont val="Calibri"/>
        <family val="2"/>
        <scheme val="minor"/>
      </rPr>
      <t>de ausentismo por enfermedad de origen común en el 2019</t>
    </r>
  </si>
  <si>
    <r>
      <rPr>
        <b/>
        <sz val="11"/>
        <color indexed="8"/>
        <rFont val="Calibri"/>
        <family val="2"/>
      </rPr>
      <t>EJE ESTRATEGICO No.3 PROYECCIÓN SOCIAL</t>
    </r>
    <r>
      <rPr>
        <sz val="11"/>
        <color theme="1"/>
        <rFont val="Calibri"/>
        <family val="2"/>
        <scheme val="minor"/>
      </rPr>
      <t xml:space="preserve">
Articular la Proyección Social - Extensión con la docencia e investigación, a partir de la permanente interacción con el Estado, la comunidad, el sector productivo y demás agentes interesados, que aporte al desarrollo</t>
    </r>
  </si>
  <si>
    <t>Fortalecer la Gestión el talento humano  acorde con las dinámicas y demandas de la educación superior.</t>
  </si>
  <si>
    <r>
      <rPr>
        <b/>
        <sz val="11"/>
        <color indexed="8"/>
        <rFont val="Calibri"/>
        <family val="2"/>
      </rPr>
      <t xml:space="preserve">Proyecto 3101 </t>
    </r>
    <r>
      <rPr>
        <sz val="11"/>
        <color theme="1"/>
        <rFont val="Calibri"/>
        <family val="2"/>
        <scheme val="minor"/>
      </rPr>
      <t>Adecuación y mejoramiento de la infraestructura física</t>
    </r>
  </si>
  <si>
    <r>
      <rPr>
        <b/>
        <sz val="11"/>
        <color indexed="8"/>
        <rFont val="Calibri"/>
        <family val="2"/>
      </rPr>
      <t xml:space="preserve">Proyecto 3203 </t>
    </r>
    <r>
      <rPr>
        <sz val="11"/>
        <color theme="1"/>
        <rFont val="Calibri"/>
        <family val="2"/>
        <scheme val="minor"/>
      </rPr>
      <t>Fortalecimiento de recursos bibliográficos</t>
    </r>
  </si>
  <si>
    <r>
      <rPr>
        <b/>
        <sz val="11"/>
        <color indexed="8"/>
        <rFont val="Calibri"/>
        <family val="2"/>
      </rPr>
      <t xml:space="preserve">Proyecto 3304 </t>
    </r>
    <r>
      <rPr>
        <sz val="11"/>
        <color theme="1"/>
        <rFont val="Calibri"/>
        <family val="2"/>
        <scheme val="minor"/>
      </rPr>
      <t xml:space="preserve">Fortalecimiento plataforma tecnológica
</t>
    </r>
  </si>
  <si>
    <r>
      <rPr>
        <b/>
        <sz val="11"/>
        <color indexed="8"/>
        <rFont val="Calibri"/>
        <family val="2"/>
      </rPr>
      <t xml:space="preserve">Proyecto 3306 </t>
    </r>
    <r>
      <rPr>
        <sz val="11"/>
        <color theme="1"/>
        <rFont val="Calibri"/>
        <family val="2"/>
        <scheme val="minor"/>
      </rPr>
      <t>Fortalecimiento Sistema de Innovación en TIC</t>
    </r>
  </si>
  <si>
    <r>
      <rPr>
        <b/>
        <sz val="11"/>
        <color indexed="8"/>
        <rFont val="Calibri"/>
        <family val="2"/>
      </rPr>
      <t xml:space="preserve">Proyecto 3310 </t>
    </r>
    <r>
      <rPr>
        <sz val="11"/>
        <color theme="1"/>
        <rFont val="Calibri"/>
        <family val="2"/>
        <scheme val="minor"/>
      </rPr>
      <t>Fortalecimiento multilingüismo</t>
    </r>
  </si>
  <si>
    <r>
      <rPr>
        <b/>
        <sz val="11"/>
        <color indexed="8"/>
        <rFont val="Calibri"/>
        <family val="2"/>
      </rPr>
      <t>Proyecto 3315</t>
    </r>
    <r>
      <rPr>
        <sz val="11"/>
        <color theme="1"/>
        <rFont val="Calibri"/>
        <family val="2"/>
        <scheme val="minor"/>
      </rPr>
      <t xml:space="preserve">
Nueva planta física</t>
    </r>
  </si>
  <si>
    <r>
      <rPr>
        <b/>
        <sz val="11"/>
        <color indexed="8"/>
        <rFont val="Calibri"/>
        <family val="2"/>
      </rPr>
      <t>Proyecto 3316</t>
    </r>
    <r>
      <rPr>
        <sz val="11"/>
        <color theme="1"/>
        <rFont val="Calibri"/>
        <family val="2"/>
        <scheme val="minor"/>
      </rPr>
      <t xml:space="preserve"> Fortalecimiento creación de programas académicos y ampliación de la cobertura</t>
    </r>
  </si>
  <si>
    <t>Nuevos estudiantes nuevos en programas con regionalización</t>
  </si>
  <si>
    <t>Total nuevos estudiantes presenciales - Bogotá</t>
  </si>
  <si>
    <t>Total nuevos estudiantes en regionalización</t>
  </si>
  <si>
    <t>Total nuevos estudiantes en virtualidad</t>
  </si>
  <si>
    <t>%</t>
  </si>
  <si>
    <t>Pregrado en Arquitectura</t>
  </si>
  <si>
    <r>
      <rPr>
        <b/>
        <sz val="11"/>
        <rFont val="Calibri"/>
        <family val="2"/>
        <scheme val="minor"/>
      </rPr>
      <t xml:space="preserve">50% </t>
    </r>
    <r>
      <rPr>
        <sz val="11"/>
        <rFont val="Calibri"/>
        <family val="2"/>
        <scheme val="minor"/>
      </rPr>
      <t>de docentes en nivel intermedio en un segundo idioma
(planta y ocasionales)</t>
    </r>
  </si>
  <si>
    <t xml:space="preserve">Aumentar la cobertura educativa </t>
  </si>
  <si>
    <t>Revistas científicas institucionales indexadas y categorizadas</t>
  </si>
  <si>
    <t>Consolidar e implementar el Programa de Arte y Cultura, que facilite la expresión artística y cultural, a través de espacios de creación, intercambio, estimulación, sensibilización y apreciación de las diferentes manifestaciones.</t>
  </si>
  <si>
    <t>Consolidar e implementar un programa de promoción de estilos de vida saludable y autocuidado.</t>
  </si>
  <si>
    <t>Consolidar e implementar el Programa de Inclusión Institucional, de acuerdo con lo establecido en la Política.</t>
  </si>
  <si>
    <t>Consolidar e implementar un programa de felicidad laboral</t>
  </si>
  <si>
    <t>Consolidar e implementar un programa que desarrolle competencias para la vida, relacionadas con el autoconocimiento y la relación con los demás y su entorno.</t>
  </si>
  <si>
    <t>Consolidar e implementar el Programa de Deporte y uso del tiempo libre que promueva hábitos de vida saludable, actividad física, deporte y aprovechamiento del tiempo libre de la comunidad universitaria.</t>
  </si>
  <si>
    <t>Programa que desarrolle competencias para la vida consolidado e implementado</t>
  </si>
  <si>
    <t>Programa de apoyo socioeconómico consolidado e implementado</t>
  </si>
  <si>
    <r>
      <rPr>
        <b/>
        <sz val="11"/>
        <rFont val="Calibri"/>
        <family val="2"/>
        <scheme val="minor"/>
      </rPr>
      <t>1</t>
    </r>
    <r>
      <rPr>
        <sz val="11"/>
        <rFont val="Calibri"/>
        <family val="2"/>
        <scheme val="minor"/>
      </rPr>
      <t xml:space="preserve"> Programa consolidado e implementado</t>
    </r>
  </si>
  <si>
    <t>Programa de Arte y Cultura consolidado e implementado</t>
  </si>
  <si>
    <t>Programa de  promoción de estilos de vida saludable y autocuidado consolidado e implementado</t>
  </si>
  <si>
    <r>
      <t xml:space="preserve">1 </t>
    </r>
    <r>
      <rPr>
        <sz val="11"/>
        <rFont val="Calibri"/>
        <family val="2"/>
        <scheme val="minor"/>
      </rPr>
      <t>Programa consolidado e implementado</t>
    </r>
  </si>
  <si>
    <r>
      <rPr>
        <b/>
        <sz val="11"/>
        <rFont val="Calibri"/>
        <family val="2"/>
        <scheme val="minor"/>
      </rPr>
      <t>1</t>
    </r>
    <r>
      <rPr>
        <sz val="11"/>
        <rFont val="Calibri"/>
        <family val="2"/>
        <scheme val="minor"/>
      </rPr>
      <t xml:space="preserve"> Programa de inclusión institucional consolidado e implementado</t>
    </r>
  </si>
  <si>
    <t>Programa de Inclusión Institucional consolidado e implementado</t>
  </si>
  <si>
    <t>5% de docentes en nivel intermedio en un segundo idioma</t>
  </si>
  <si>
    <t>10% de docentes en nivel intermedio en un segundo idioma</t>
  </si>
  <si>
    <t>15% de docentes en nivel intermedio en un segundo idioma</t>
  </si>
  <si>
    <t>5% de estudiantes en nivel intermedio en un segundo idioma</t>
  </si>
  <si>
    <t>10% de estudiantes en nivel intermedio en un segundo idioma</t>
  </si>
  <si>
    <t>15% de estudiantes en nivel intermedio en un segundo idioma</t>
  </si>
  <si>
    <r>
      <rPr>
        <b/>
        <sz val="11"/>
        <rFont val="Calibri"/>
        <family val="2"/>
        <scheme val="minor"/>
      </rPr>
      <t>100%</t>
    </r>
    <r>
      <rPr>
        <sz val="11"/>
        <rFont val="Calibri"/>
        <family val="2"/>
        <scheme val="minor"/>
      </rPr>
      <t xml:space="preserve"> d</t>
    </r>
    <r>
      <rPr>
        <sz val="12"/>
        <rFont val="Calibri"/>
        <family val="2"/>
        <scheme val="minor"/>
      </rPr>
      <t>e los programas académ</t>
    </r>
    <r>
      <rPr>
        <sz val="11"/>
        <rFont val="Calibri"/>
        <family val="2"/>
        <scheme val="minor"/>
      </rPr>
      <t xml:space="preserve">icos autoevaluados (vigentes y nuevos) bajo el decreto 1330 de 2019
</t>
    </r>
    <r>
      <rPr>
        <b/>
        <sz val="11"/>
        <color rgb="FFFF0000"/>
        <rFont val="Calibri"/>
        <family val="2"/>
        <scheme val="minor"/>
      </rPr>
      <t/>
    </r>
  </si>
  <si>
    <t>PEU Actualizado
MOPEI Actualizado</t>
  </si>
  <si>
    <t>Actualización del Proyecto Educativo Universitario - PEU y el Modelo Pedagógico Institucional - MOPEI</t>
  </si>
  <si>
    <t xml:space="preserve">PEU y MOPEI actualizados </t>
  </si>
  <si>
    <t xml:space="preserve">
 PEU vigente y  MOPEI vigentes sin actualizar</t>
  </si>
  <si>
    <t>Lineamientos curriculares institucionales diseñados</t>
  </si>
  <si>
    <t>Documento de evaluación curricular</t>
  </si>
  <si>
    <r>
      <rPr>
        <b/>
        <sz val="11"/>
        <rFont val="Calibri"/>
        <family val="2"/>
        <scheme val="minor"/>
      </rPr>
      <t>100%</t>
    </r>
    <r>
      <rPr>
        <sz val="11"/>
        <rFont val="Calibri"/>
        <family val="2"/>
        <scheme val="minor"/>
      </rPr>
      <t xml:space="preserve">
PEP de los programas actualizados y articulados con el MOPEI
</t>
    </r>
  </si>
  <si>
    <r>
      <t>Implementar mejoras curriculares a los programas a partir de los procesos de evaluación</t>
    </r>
    <r>
      <rPr>
        <sz val="11"/>
        <color rgb="FFFF0000"/>
        <rFont val="Calibri"/>
        <family val="2"/>
        <scheme val="minor"/>
      </rPr>
      <t xml:space="preserve">, orientados a la pertinencia, innovación, flexibilidad e impacto  en la sociedad a partir de la actualización de los PEP. </t>
    </r>
  </si>
  <si>
    <r>
      <rPr>
        <b/>
        <sz val="11"/>
        <rFont val="Calibri"/>
        <family val="2"/>
        <scheme val="minor"/>
      </rPr>
      <t>100%</t>
    </r>
    <r>
      <rPr>
        <sz val="11"/>
        <rFont val="Calibri"/>
        <family val="2"/>
        <scheme val="minor"/>
      </rPr>
      <t xml:space="preserve">
de programas existentes con mejoras curriculares implementadas</t>
    </r>
    <r>
      <rPr>
        <sz val="11"/>
        <color rgb="FFFF0000"/>
        <rFont val="Calibri"/>
        <family val="2"/>
        <scheme val="minor"/>
      </rPr>
      <t xml:space="preserve"> </t>
    </r>
    <r>
      <rPr>
        <sz val="11"/>
        <rFont val="Calibri"/>
        <family val="2"/>
        <scheme val="minor"/>
      </rPr>
      <t>a partir del PEP actualizado</t>
    </r>
  </si>
  <si>
    <t xml:space="preserve">5%
de programas con mejoras curriculares </t>
  </si>
  <si>
    <t xml:space="preserve">20%
de programas con mejoras curriculares </t>
  </si>
  <si>
    <r>
      <t xml:space="preserve">Diseñar e implementar el </t>
    </r>
    <r>
      <rPr>
        <sz val="11"/>
        <color rgb="FF240AE6"/>
        <rFont val="Calibri"/>
        <family val="2"/>
        <scheme val="minor"/>
      </rPr>
      <t xml:space="preserve">Sistema Interno de Aseguramiento de la Calidad </t>
    </r>
    <r>
      <rPr>
        <sz val="11"/>
        <color rgb="FFFF0000"/>
        <rFont val="Calibri"/>
        <family val="2"/>
        <scheme val="minor"/>
      </rPr>
      <t xml:space="preserve">en articulación con los sistemas de gestión institucionales y acorde con la normatividad  de Educación Superior vigente. </t>
    </r>
  </si>
  <si>
    <r>
      <rPr>
        <b/>
        <sz val="11"/>
        <rFont val="Calibri"/>
        <family val="2"/>
        <scheme val="minor"/>
      </rPr>
      <t>1</t>
    </r>
    <r>
      <rPr>
        <sz val="11"/>
        <rFont val="Calibri"/>
        <family val="2"/>
        <scheme val="minor"/>
      </rPr>
      <t xml:space="preserve">  Modelo Institucional de Acreditación - MIA
</t>
    </r>
    <r>
      <rPr>
        <b/>
        <sz val="11"/>
        <rFont val="Calibri"/>
        <family val="2"/>
        <scheme val="minor"/>
      </rPr>
      <t/>
    </r>
  </si>
  <si>
    <t xml:space="preserve">40%
de programas con mejoras curriculares </t>
  </si>
  <si>
    <t xml:space="preserve">60%
de programas con mejoras curriculares </t>
  </si>
  <si>
    <t xml:space="preserve">80%
de programas con mejoras curriculares </t>
  </si>
  <si>
    <t xml:space="preserve">100%
de programas con mejoras curriculares </t>
  </si>
  <si>
    <t>25% de estudiantes en nivel intermedio en un segundo idioma</t>
  </si>
  <si>
    <t>35% de estudiantes en nivel intermedio en un segundo idioma</t>
  </si>
  <si>
    <t>50% de estudiantes en nivel intermedio en un segundo idioma</t>
  </si>
  <si>
    <t>25% de docentes en nivel intermedio en un segundo idioma</t>
  </si>
  <si>
    <t>35% de docentes en nivel intermedio en un segundo idioma</t>
  </si>
  <si>
    <t>50% de docentes en nivel intermedio en un segundo idioma</t>
  </si>
  <si>
    <t>Programas autoevaluados para acreditación</t>
  </si>
  <si>
    <t>20%   de los programas con proceso de autorregulación</t>
  </si>
  <si>
    <t>60%   de los programas con proceso de autorregulación</t>
  </si>
  <si>
    <t>80%   de los programas con proceso de autorregulación</t>
  </si>
  <si>
    <t xml:space="preserve">100%   de los programas con proceso de autorregulación </t>
  </si>
  <si>
    <t>30%   de los programas con proceso de autorregulación</t>
  </si>
  <si>
    <t>1 Nuevo programa acreditado</t>
  </si>
  <si>
    <t>1 Programa reacreditado</t>
  </si>
  <si>
    <t>1 Documento de autoevaluación radicado y espera de visita de pares</t>
  </si>
  <si>
    <t>74,7 correspipmde a los resultados saber pro 2019</t>
  </si>
  <si>
    <t>74.7% de los estudiantes con resultados de saber pro por encima de la media</t>
  </si>
  <si>
    <t>76% de los estudiantes con resultados de saber pro por encima de la media</t>
  </si>
  <si>
    <t>77% de los estudiantes con resultados de saber pro por encima de la media</t>
  </si>
  <si>
    <t>78% de los estudiantes con resultados de saber pro por encima de la media</t>
  </si>
  <si>
    <t>79% de los estudiantes con resultados de saber pro por encima de la media</t>
  </si>
  <si>
    <t>80% de los estudiantes con resultados de saber pro por encima de la media</t>
  </si>
  <si>
    <t xml:space="preserve"> Sistema de evaluación docente actualizado</t>
  </si>
  <si>
    <t>65% de los docentes con formación pos gradual a nivel de maestría o doctorado</t>
  </si>
  <si>
    <t>70% de los docentes con formación pos gradual a nivel de maestría o doctorado</t>
  </si>
  <si>
    <t>75% de los docentes con formación pos gradual a nivel de maestría o doctorado</t>
  </si>
  <si>
    <t>80% de los docentes con formación pos gradual a nivel de maestría o doctorado</t>
  </si>
  <si>
    <t>85% de los docentes con formación pos gradual a nivel de maestría o doctorado</t>
  </si>
  <si>
    <t>90% de los docentes con formación pos gradual a nivel de maestría o doctorado</t>
  </si>
  <si>
    <r>
      <t xml:space="preserve">
</t>
    </r>
    <r>
      <rPr>
        <b/>
        <sz val="11"/>
        <rFont val="Calibri"/>
        <family val="2"/>
        <scheme val="minor"/>
      </rPr>
      <t>69</t>
    </r>
    <r>
      <rPr>
        <sz val="11"/>
        <rFont val="Calibri"/>
        <family val="2"/>
        <scheme val="minor"/>
      </rPr>
      <t xml:space="preserve"> plazas cubiertas de </t>
    </r>
    <r>
      <rPr>
        <b/>
        <sz val="11"/>
        <rFont val="Calibri"/>
        <family val="2"/>
        <scheme val="minor"/>
      </rPr>
      <t>124</t>
    </r>
  </si>
  <si>
    <t>Total de grupos de investigación categorizados
A1: 2
A: 1
B: 7
C: 17
REC: 4
TOTA: 31</t>
  </si>
  <si>
    <t>Total de grupos de investigación categorizados
A1: 2
A: 1
B: 9
C: 18
REC: 6
TOTA: 36</t>
  </si>
  <si>
    <t>Los grupos TOP A1 y A, deben ser mantenidos - sostenidos en el horizonte del plan</t>
  </si>
  <si>
    <t>Senior: 6
Asociado: 20
Junior: 26
TOTAL: 52</t>
  </si>
  <si>
    <t>Senior: 5
Asociado: 18
Junior: 24
TOTAL: 47</t>
  </si>
  <si>
    <t>El total se toma con los estudiantes matriculados en pregrado y posgrado 2019-2: 5542 estudiantes matriculados</t>
  </si>
  <si>
    <t>22.5% de Estudiantes participantes en semilleros de investigación</t>
  </si>
  <si>
    <t>23% de Estudiantes participantes en semilleros de investigación</t>
  </si>
  <si>
    <t>24% de Estudiantes participantes en semilleros de investigación</t>
  </si>
  <si>
    <t>24.5% de Estudiantes participantes en semilleros de investigación</t>
  </si>
  <si>
    <t>25% de Estudiantes participantes en semilleros de investigación</t>
  </si>
  <si>
    <t xml:space="preserve">
</t>
  </si>
  <si>
    <t>TABULA RASA: B
NOVA: B
MISIÓN JURÍDICA: SC</t>
  </si>
  <si>
    <t>TABULA RASA: B
NOVA: B
MISIÓN JURÍDICA: C</t>
  </si>
  <si>
    <t>TABULA RASA: B
NOVA: B
MISIÓN JURÍDICA: B</t>
  </si>
  <si>
    <r>
      <rPr>
        <b/>
        <sz val="11"/>
        <rFont val="Calibri"/>
        <family val="2"/>
        <scheme val="minor"/>
      </rPr>
      <t>2</t>
    </r>
    <r>
      <rPr>
        <sz val="11"/>
        <rFont val="Calibri"/>
        <family val="2"/>
        <scheme val="minor"/>
      </rPr>
      <t xml:space="preserve"> Revistas indexadas y categorizadas
TABULA RASA: B
NOVA: B
MISIÓN JURÍDICA: SC</t>
    </r>
  </si>
  <si>
    <t>1%  de proyectos de investigación desarrollados en alianzas Universidad -Empresa - Estado</t>
  </si>
  <si>
    <t>2%  de proyectos de investigación desarrollados en alianzas Universidad -Empresa - Estado</t>
  </si>
  <si>
    <t>3%  de proyectos de investigación desarrollados en alianzas Universidad -Empresa - Estado</t>
  </si>
  <si>
    <t>4%  de proyectos de investigación desarrollados en alianzas Universidad -Empresa - Estado</t>
  </si>
  <si>
    <t>5%  de proyectos de investigación desarrollados en alianzas Universidad -Empresa - Estado</t>
  </si>
  <si>
    <t>Implementación del  Modelo Integral de Bienestar</t>
  </si>
  <si>
    <t xml:space="preserve">40% para el 2021 de los estudiantes identificados con mejoras en su desempeño académico </t>
  </si>
  <si>
    <t>60% por año, sostenido del 2022 hasta el 2025 de los estudiantes identificados con mejoras en su desempeño académico</t>
  </si>
  <si>
    <t>Implementación del programa</t>
  </si>
  <si>
    <t xml:space="preserve">(Numero de estudiantes participantes en el programa de bienestar / Numero de cupos de  asignados) * 100 </t>
  </si>
  <si>
    <t>90% de participación</t>
  </si>
  <si>
    <t xml:space="preserve">Implementación del Programa </t>
  </si>
  <si>
    <t>No existe Línea base por programa académico relacionado con el sistema de alertas tempranas</t>
  </si>
  <si>
    <t>Programa de felicidad laboral consolidado e implementado</t>
  </si>
  <si>
    <t>Sistema de permanencia y graduación estructurado en fase de pruebas</t>
  </si>
  <si>
    <t xml:space="preserve">Implementación del Sistema de permanencia y graduación  </t>
  </si>
  <si>
    <t>Implementar programas para la internacionalización del currículo (doble titulación)</t>
  </si>
  <si>
    <t>Programas con doble titulación</t>
  </si>
  <si>
    <r>
      <rPr>
        <b/>
        <sz val="11"/>
        <rFont val="Calibri"/>
        <family val="2"/>
        <scheme val="minor"/>
      </rPr>
      <t>100%</t>
    </r>
    <r>
      <rPr>
        <sz val="11"/>
        <rFont val="Calibri"/>
        <family val="2"/>
        <scheme val="minor"/>
      </rPr>
      <t xml:space="preserve">
(</t>
    </r>
    <r>
      <rPr>
        <b/>
        <sz val="11"/>
        <rFont val="Calibri"/>
        <family val="2"/>
        <scheme val="minor"/>
      </rPr>
      <t xml:space="preserve">4 </t>
    </r>
    <r>
      <rPr>
        <sz val="11"/>
        <rFont val="Calibri"/>
        <family val="2"/>
        <scheme val="minor"/>
      </rPr>
      <t>programas con doble titulación durante el plazo del PDI)</t>
    </r>
  </si>
  <si>
    <r>
      <rPr>
        <b/>
        <sz val="11"/>
        <rFont val="Calibri"/>
        <family val="2"/>
        <scheme val="minor"/>
      </rPr>
      <t>80%</t>
    </r>
    <r>
      <rPr>
        <sz val="11"/>
        <rFont val="Calibri"/>
        <family val="2"/>
        <scheme val="minor"/>
      </rPr>
      <t xml:space="preserve"> de las iniciativas proyectadas, ejecutadas al final del periodo del PDI</t>
    </r>
  </si>
  <si>
    <r>
      <rPr>
        <b/>
        <sz val="11"/>
        <rFont val="Calibri"/>
        <family val="2"/>
        <scheme val="minor"/>
      </rPr>
      <t xml:space="preserve">1 </t>
    </r>
    <r>
      <rPr>
        <sz val="11"/>
        <rFont val="Calibri"/>
        <family val="2"/>
        <scheme val="minor"/>
      </rPr>
      <t>Modelo Financiero diseñado e implementado</t>
    </r>
  </si>
  <si>
    <t>Implementación del modelo</t>
  </si>
  <si>
    <t>Apropiación de excedentes financieros para proyectos de inversión relacionados con las funciones misionales</t>
  </si>
  <si>
    <r>
      <rPr>
        <b/>
        <sz val="11"/>
        <rFont val="Calibri"/>
        <family val="2"/>
        <scheme val="minor"/>
      </rPr>
      <t xml:space="preserve">80% </t>
    </r>
    <r>
      <rPr>
        <sz val="11"/>
        <rFont val="Calibri"/>
        <family val="2"/>
        <scheme val="minor"/>
      </rPr>
      <t>de los excedentes financieros apropiados anualmente para los proyectos institucionales misionales.
(sostenido)</t>
    </r>
  </si>
  <si>
    <t>80% de los excedentes financieros apropiados para los proyectos institucionales misionales.</t>
  </si>
  <si>
    <t>Actualización  planta de cargos</t>
  </si>
  <si>
    <t>Manual de funciones vigente</t>
  </si>
  <si>
    <t>Actualizar el manual especifico de funciones, requisitos  y competencias laborales</t>
  </si>
  <si>
    <t>Actualización del manual especifico de funciones, requisitos  y competencias laborales</t>
  </si>
  <si>
    <t>Manual especifico de funciones, requisitos  y competencias laborales</t>
  </si>
  <si>
    <t>Manual especifico de funciones, requisitos  y competencias laborales
actualizado</t>
  </si>
  <si>
    <t>(No. de plazas cubiertas de la planta vigente / No. De plazas vacantes) * 100</t>
  </si>
  <si>
    <t>Espacio físico provisto  para la conservación y custodia del patrimonio documental</t>
  </si>
  <si>
    <t>100% de metros cuadrados intervenidos de los planificados</t>
  </si>
  <si>
    <t>100% de las solicitudes atendidas</t>
  </si>
  <si>
    <t>Licencia de construcción obtenida</t>
  </si>
  <si>
    <t>25% de la población docente  capacitada en manejo de un segundo idioma (multilingüismo), en pedagogía y en TIC</t>
  </si>
  <si>
    <t>30% de la población docente  capacitada en manejo de un segundo idioma (multilingüismo), en pedagogía y en TIC</t>
  </si>
  <si>
    <t>35% de la población docente  capacitada en manejo de un segundo idioma (multilingüismo), en pedagogía y en TIC</t>
  </si>
  <si>
    <t>40% de la población docente  capacitada en manejo de un segundo idioma (multilingüismo), en pedagogía y en TIC</t>
  </si>
  <si>
    <t>45% de la población docente  capacitada en manejo de un segundo idioma (multilingüismo), en pedagogía y en TIC</t>
  </si>
  <si>
    <t>50% de la población docente  capacitada en manejo de un segundo idioma (multilingüismo), en pedagogía y en TIC</t>
  </si>
  <si>
    <t>10% de docentes capacitados que desarrollan unidades en un segundo idioma</t>
  </si>
  <si>
    <t>25% de docentes capacitados que desarrollan unidades en un segundo idioma</t>
  </si>
  <si>
    <t>40% de docentes capacitados que desarrollan unidades en un segundo idioma</t>
  </si>
  <si>
    <t>55% de docentes capacitados que desarrollan unidades en un segundo idioma</t>
  </si>
  <si>
    <t>70% de docentes capacitados que desarrollan unidades en un segundo idioma</t>
  </si>
  <si>
    <t>80% de docentes capacitados que desarrollan unidades en un segundo idioma</t>
  </si>
  <si>
    <t>10% de docentes capacitados que logran una evaluación igual o superior a 4.0</t>
  </si>
  <si>
    <t>25% de docentes capacitados que logran una evaluación igual o superior a 4.0</t>
  </si>
  <si>
    <t>40% de docentes capacitados que logran una evaluación igual o superior a 4.0</t>
  </si>
  <si>
    <t>55% de docentes capacitados que logran una evaluación igual o superior a 4.0</t>
  </si>
  <si>
    <t>70% de docentes capacitados que logran una evaluación igual o superior a 4.0</t>
  </si>
  <si>
    <t>80% de docentes capacitados que logran una evaluación igual o superior a 4.0</t>
  </si>
  <si>
    <t>25% de docentes capacitados que desarrollan mediaciones TIC</t>
  </si>
  <si>
    <t>40% de docentes capacitados que desarrollan mediaciones TIC</t>
  </si>
  <si>
    <t>55% de docentes capacitados que desarrollan mediaciones TIC</t>
  </si>
  <si>
    <t>80% de docentes capacitados que desarrollan mediaciones TIC</t>
  </si>
  <si>
    <t>5% de incremento  en beneficiados sobre el año anterior</t>
  </si>
  <si>
    <t>2 Transformaciones</t>
  </si>
  <si>
    <r>
      <rPr>
        <b/>
        <sz val="11"/>
        <rFont val="Calibri"/>
        <family val="2"/>
        <scheme val="minor"/>
      </rPr>
      <t xml:space="preserve">0.4% </t>
    </r>
    <r>
      <rPr>
        <sz val="11"/>
        <rFont val="Calibri"/>
        <family val="2"/>
        <scheme val="minor"/>
      </rPr>
      <t>de incremento anual sobre la línea base</t>
    </r>
  </si>
  <si>
    <t>2% de incremento anual en el numero de escritos</t>
  </si>
  <si>
    <t>0.4% de incremento anual en ingresos</t>
  </si>
  <si>
    <t xml:space="preserve"> Plan Estratégico de Tecnologías de la Información - PETI elaborado
(Aprobado por Rectoría)</t>
  </si>
  <si>
    <t>Implementación del PETI</t>
  </si>
  <si>
    <t>25% de ejecución del PETI</t>
  </si>
  <si>
    <t>40% de los equipos de computo renovados</t>
  </si>
  <si>
    <t>30% de los equipos de computo renovado</t>
  </si>
  <si>
    <t xml:space="preserve">10% de incremento  en el parque computacional </t>
  </si>
  <si>
    <t xml:space="preserve">Fortalecer los sistemas de información y aplicaciones de la Universidad </t>
  </si>
  <si>
    <t>100% de los Sistemas de información y aplicaciones priorizados fortalecidos</t>
  </si>
  <si>
    <r>
      <rPr>
        <b/>
        <sz val="11"/>
        <rFont val="Calibri"/>
        <family val="2"/>
        <scheme val="minor"/>
      </rPr>
      <t>100%</t>
    </r>
    <r>
      <rPr>
        <b/>
        <sz val="11"/>
        <color rgb="FFFF0000"/>
        <rFont val="Calibri"/>
        <family val="2"/>
        <scheme val="minor"/>
      </rPr>
      <t xml:space="preserve"> </t>
    </r>
    <r>
      <rPr>
        <sz val="11"/>
        <rFont val="Calibri"/>
        <family val="2"/>
        <scheme val="minor"/>
      </rPr>
      <t>de los Sistemas de información y aplicaciones priorizados fortalecidos
(sostenido)</t>
    </r>
  </si>
  <si>
    <t>(Sistemas de información y aplicaciones fortalecidos / Sistemas de información y aplicaciones priorizados para fortalecer) * 100</t>
  </si>
  <si>
    <t>10% de incremento  en puntos de red</t>
  </si>
  <si>
    <t xml:space="preserve">Implementación de la política de gobierno digital </t>
  </si>
  <si>
    <t xml:space="preserve">Implementar la Política de Gobierno Digital </t>
  </si>
  <si>
    <t xml:space="preserve">Política de gobierno digital diseñada e Implementadas </t>
  </si>
  <si>
    <r>
      <rPr>
        <b/>
        <sz val="11"/>
        <rFont val="Calibri"/>
        <family val="2"/>
        <scheme val="minor"/>
      </rPr>
      <t xml:space="preserve">600 </t>
    </r>
    <r>
      <rPr>
        <sz val="11"/>
        <rFont val="Calibri"/>
        <family val="2"/>
        <scheme val="minor"/>
      </rPr>
      <t xml:space="preserve"> </t>
    </r>
    <r>
      <rPr>
        <b/>
        <sz val="11"/>
        <rFont val="Calibri"/>
        <family val="2"/>
        <scheme val="minor"/>
      </rPr>
      <t xml:space="preserve">Mbps </t>
    </r>
    <r>
      <rPr>
        <sz val="11"/>
        <rFont val="Calibri"/>
        <family val="2"/>
        <scheme val="minor"/>
      </rPr>
      <t>de canal de internet</t>
    </r>
  </si>
  <si>
    <t>Velocidad de canal de internet</t>
  </si>
  <si>
    <t>Velocidad de conexión a Internet</t>
  </si>
  <si>
    <r>
      <rPr>
        <b/>
        <sz val="11"/>
        <rFont val="Calibri"/>
        <family val="2"/>
        <scheme val="minor"/>
      </rPr>
      <t xml:space="preserve">LÍNEA BASE 2019
</t>
    </r>
    <r>
      <rPr>
        <sz val="11"/>
        <rFont val="Calibri"/>
        <family val="2"/>
        <scheme val="minor"/>
      </rPr>
      <t xml:space="preserve">Correo electrónico del Ingeniero Manuel Gutiérrez de fecha viernes 7/02/2020 8:25 a. m. para Planeación 
Correo electrónico del Ingeniero Manuel Gutiérrez de fecha viernes 10/03/2020 2:14 p. m. para Planeación 
Sede principal 600 mbps
Sede 3- 120 mbps
Sede 4- 120 mbps
Sede 7- 80 mbps
Sede Calle 38-- 80 mbps
</t>
    </r>
    <r>
      <rPr>
        <sz val="11"/>
        <rFont val="Calibri"/>
        <family val="2"/>
        <scheme val="minor"/>
      </rPr>
      <t xml:space="preserve">
</t>
    </r>
  </si>
  <si>
    <t>Porcentaje de incremento en el parque computacional</t>
  </si>
  <si>
    <r>
      <rPr>
        <b/>
        <sz val="11"/>
        <rFont val="Calibri"/>
        <family val="2"/>
        <scheme val="minor"/>
      </rPr>
      <t>2000 Mbps</t>
    </r>
    <r>
      <rPr>
        <sz val="11"/>
        <rFont val="Calibri"/>
        <family val="2"/>
        <scheme val="minor"/>
      </rPr>
      <t xml:space="preserve"> Velocidad del canal de internet
(acumulado)</t>
    </r>
  </si>
  <si>
    <t>600 Mbps Velocidad del canal de internet</t>
  </si>
  <si>
    <t>800 Mbps Velocidad del canal de internet</t>
  </si>
  <si>
    <t>1100 Mbps Velocidad del canal de internet</t>
  </si>
  <si>
    <t>1500 Mbps Velocidad del canal de internet</t>
  </si>
  <si>
    <t>1800 Mbps Velocidad del canal de internet</t>
  </si>
  <si>
    <t>2000 Mbps Velocidad del canal de internet</t>
  </si>
  <si>
    <t>Construir  la nueva sede de la Universidad</t>
  </si>
  <si>
    <t xml:space="preserve">Nueva sede de la universidad construida </t>
  </si>
  <si>
    <t>Nueva sede construida</t>
  </si>
  <si>
    <t>Construcción nueva sede</t>
  </si>
  <si>
    <t>Manual  especifico de funciones, requisitos  y competencias laborales</t>
  </si>
  <si>
    <t>Actualizar Proyecto Educativo Universitario - PEU y el Modelo Pedagógico Institucional - MOPEI en  articulación con las funciones de Docencia, Investigación, Proyección Social e Internacionalización.</t>
  </si>
  <si>
    <t>Actualizar Proyecto Educativo Universitario - PEU y el Modelo Pedagógico Institucional - MOPEI.</t>
  </si>
  <si>
    <r>
      <t xml:space="preserve">Lineamientos curriculares institucionales
</t>
    </r>
    <r>
      <rPr>
        <sz val="11"/>
        <rFont val="Calibri"/>
        <family val="2"/>
        <scheme val="minor"/>
      </rPr>
      <t>(Acuerdo Consejo Académico)</t>
    </r>
  </si>
  <si>
    <r>
      <t xml:space="preserve">PEU Actualizado
</t>
    </r>
    <r>
      <rPr>
        <sz val="11"/>
        <rFont val="Calibri"/>
        <family val="2"/>
        <scheme val="minor"/>
      </rPr>
      <t>(Acuerdo CSU)</t>
    </r>
    <r>
      <rPr>
        <b/>
        <sz val="11"/>
        <rFont val="Calibri"/>
        <family val="2"/>
        <scheme val="minor"/>
      </rPr>
      <t xml:space="preserve">
MOPEI Actualizado
</t>
    </r>
    <r>
      <rPr>
        <sz val="11"/>
        <rFont val="Calibri"/>
        <family val="2"/>
        <scheme val="minor"/>
      </rPr>
      <t>(Acuerdo Consejo Académico)</t>
    </r>
  </si>
  <si>
    <t>Actualizar  los Proyectos Educativos de Programas -PEP en articulación con el MOPEI.</t>
  </si>
  <si>
    <t xml:space="preserve">Implementar mejoras curriculares a los programas a partir de los procesos de evaluación a partir de la actualización de los PEP. </t>
  </si>
  <si>
    <t>Programas sin mejoras curriculares implementadas a partir del PEP actualizado</t>
  </si>
  <si>
    <r>
      <t xml:space="preserve">Política de multilingüismo diseñada y aprobada </t>
    </r>
    <r>
      <rPr>
        <sz val="11"/>
        <rFont val="Calibri"/>
        <family val="2"/>
        <scheme val="minor"/>
      </rPr>
      <t>(Acuerdo Consejo Superior)</t>
    </r>
  </si>
  <si>
    <t>Porcentaje de docentes con competencia de nivel intermedio en un segundo idioma
(Indicador expresado anualmente de manera acumulativa)</t>
  </si>
  <si>
    <t>Porcentaje de estudiantes con competencia de nivel intermedio en un segundo idioma
(Indicador expresado anualmente de manera acumulativa)</t>
  </si>
  <si>
    <t>(No. De programas con mejoras curriculares implementadas / No. De programas existentes)*100
(Indicador expresado anualmente de manera acumulativa)</t>
  </si>
  <si>
    <t>100%
6 Programas de pregrado presenciales</t>
  </si>
  <si>
    <t>30%
3 Programas de posgrado presenciales</t>
  </si>
  <si>
    <t>60%
6 Programas de posgrado presenciales</t>
  </si>
  <si>
    <t>10%
1 Programa de posgrado presenciales</t>
  </si>
  <si>
    <t>33%
1 Programa virtual</t>
  </si>
  <si>
    <t>63%
10 programas con presencia regional</t>
  </si>
  <si>
    <t>37%
6 programas con presencia regional</t>
  </si>
  <si>
    <t>Diseñar e implementar el Sistema Interno de Aseguramiento de la Calidad.</t>
  </si>
  <si>
    <t xml:space="preserve">Fase 1
Diagnostico y marco conceptual
</t>
  </si>
  <si>
    <t>Fase 1
Diagnostico y marco conceptual
Fase 2
Diseño e implementación
Fase 3
Sostenimiento y autorregulación</t>
  </si>
  <si>
    <t xml:space="preserve">
Fase 2
Diseño e implementación
Fase 3
Sostenimiento y autorregulación</t>
  </si>
  <si>
    <t xml:space="preserve">
Fase 3
Sostenimiento y autorregulación</t>
  </si>
  <si>
    <t>Fases implementadas para el Sistema Interno de Aseguramiento de la Calidad</t>
  </si>
  <si>
    <r>
      <rPr>
        <b/>
        <sz val="11"/>
        <rFont val="Calibri"/>
        <family val="2"/>
        <scheme val="minor"/>
      </rPr>
      <t xml:space="preserve">
3</t>
    </r>
    <r>
      <rPr>
        <sz val="11"/>
        <rFont val="Calibri"/>
        <family val="2"/>
        <scheme val="minor"/>
      </rPr>
      <t xml:space="preserve"> fases diseñadas e implementadas del Sistema Interno de Aseguramiento de la Calidad</t>
    </r>
  </si>
  <si>
    <t>Implementación del Sistema Interno de Aseguramiento de la Calidad</t>
  </si>
  <si>
    <t>Programas autoevaluados
(Registro calificado)</t>
  </si>
  <si>
    <t>Programas autoevaluados
(Acreditación)</t>
  </si>
  <si>
    <t>5%  de los programas académicos autoevaluados bajo el decreto 1330 de 2019</t>
  </si>
  <si>
    <t xml:space="preserve">20%  de los programas académicos autoevaluados  bajo el decreto 1330 de 2019 </t>
  </si>
  <si>
    <t>40%  de los programas académicos autoevaluados  bajo el decreto 1330 de 2019</t>
  </si>
  <si>
    <t>60%  de los programas académicos autoevaluados  bajo el decreto 1330 de 2019</t>
  </si>
  <si>
    <t>80%  de los programas académicos autoevaluados  bajo el decreto 1330 de 2019</t>
  </si>
  <si>
    <t>100%  de los programas académicos autoevaluados  bajo el decreto 1330 de 2019</t>
  </si>
  <si>
    <t>(No. de programas autoevaluados para registro calificado / No. De total de programas ) * 100
(Indicador expresado anualmente de manera acumulativa)</t>
  </si>
  <si>
    <r>
      <rPr>
        <b/>
        <sz val="11"/>
        <rFont val="Calibri"/>
        <family val="2"/>
        <scheme val="minor"/>
      </rPr>
      <t xml:space="preserve">
4</t>
    </r>
    <r>
      <rPr>
        <sz val="11"/>
        <rFont val="Calibri"/>
        <family val="2"/>
        <scheme val="minor"/>
      </rPr>
      <t xml:space="preserve"> de los programas acreditables, autoevaluados bajo los lineamientos para acreditación en alta calidad, durante el periodo 2015-2019</t>
    </r>
  </si>
  <si>
    <r>
      <rPr>
        <b/>
        <sz val="11"/>
        <rFont val="Calibri"/>
        <family val="2"/>
        <scheme val="minor"/>
      </rPr>
      <t xml:space="preserve">5 </t>
    </r>
    <r>
      <rPr>
        <sz val="11"/>
        <rFont val="Calibri"/>
        <family val="2"/>
        <scheme val="minor"/>
      </rPr>
      <t>nuevos</t>
    </r>
    <r>
      <rPr>
        <b/>
        <sz val="11"/>
        <rFont val="Calibri"/>
        <family val="2"/>
        <scheme val="minor"/>
      </rPr>
      <t xml:space="preserve"> </t>
    </r>
    <r>
      <rPr>
        <sz val="11"/>
        <rFont val="Calibri"/>
        <family val="2"/>
        <scheme val="minor"/>
      </rPr>
      <t>programas académicos acreditables autoevaluados bajo los lineamientos del CNA</t>
    </r>
  </si>
  <si>
    <t>2 Programas académicos acreditables autoevaluados</t>
  </si>
  <si>
    <t xml:space="preserve">
1 Programa académico acreditable autoevaluado
</t>
  </si>
  <si>
    <t>1 Programas académico acreditable autoevaluado</t>
  </si>
  <si>
    <t>(No de programas que implementan los lineamientos de autorregulación/ No de programas que requieran de autorregulación) * 100
(Indicador expresado anualmente de manera acumulativa)</t>
  </si>
  <si>
    <t>(Número de recomendaciones del CNA cerradas  / total de las recomendaciones del CNA) * 100</t>
  </si>
  <si>
    <t>1 Documento de condiciones iniciales radicado y aprobado
1 Proceso de autoevaluación y autorregulación en curso</t>
  </si>
  <si>
    <t>Porcentaje de estudiantes con resultados de pruebas saber pro por encima de la media</t>
  </si>
  <si>
    <t>Sistema de evaluación de desempeño docente desactualizado</t>
  </si>
  <si>
    <t>(No. De docentes con formación pos gradual en maestría o doctorado / No. total de docentes) *100
(Indicador expresado anualmente de manera acumulativa)</t>
  </si>
  <si>
    <r>
      <t xml:space="preserve">85%
36  nuevas plazas cubiertas  
</t>
    </r>
    <r>
      <rPr>
        <sz val="11"/>
        <rFont val="Calibri"/>
        <family val="2"/>
        <scheme val="minor"/>
      </rPr>
      <t>(Para un total de 105 plazas cubiertas de 124)</t>
    </r>
  </si>
  <si>
    <r>
      <t xml:space="preserve">100%
19  nuevas plazas cubiertas 
</t>
    </r>
    <r>
      <rPr>
        <sz val="11"/>
        <rFont val="Calibri"/>
        <family val="2"/>
        <scheme val="minor"/>
      </rPr>
      <t>(Para total de 124 plazas cubiertas de 124)</t>
    </r>
  </si>
  <si>
    <t>Porcentaje de plazas cubiertas 
(Indicador expresado anualmente de manera acumulativa)</t>
  </si>
  <si>
    <t>(Número de docentes capacitados en TIC, Multilingüismo y pedagogía/ No. Total de docentes) * 100
(Indicador expresado anualmente de manera acumulativa)</t>
  </si>
  <si>
    <t>No. De docentes que desarrollan unidades en un segundo idioma / No. de docentes capacitados en 2do idioma.
(Indicador expresado anualmente de manera acumulativa)</t>
  </si>
  <si>
    <t>(No. de Docentes capacitados en pedagogía que logran una evaluación igual o superior a 4.0 por parte de los estudiantes  / Total de docentes capacitados en estrategias pedagógicas) *100
(Indicador expresado anualmente de manera acumulativa)</t>
  </si>
  <si>
    <t>(No. docentes capacitados en TIC que desarrollan mediaciones TIC /
No. Docentes capacitados en TIC) *100
(Indicador expresado anualmente de manera acumulativa)</t>
  </si>
  <si>
    <t>Observaciones para el despliegue táctico y operativo</t>
  </si>
  <si>
    <t>Proyecto de bilingüismo</t>
  </si>
  <si>
    <t>1 Proceso de autorregulación y ajuste de instrumentos a nueva normatividad para proceso de acreditación institucional</t>
  </si>
  <si>
    <t xml:space="preserve">Fase 1 
Socialización de la Política
Fase 2
Documentación del Sistema de Investigaciones
Fase 3
Actualización de Normativas de Investigación propiamente dicha y Formativa
</t>
  </si>
  <si>
    <t>Fase 1
Socialización de la Política
Fase 2
Documentación del Sistema de Investigaciones
Fase 3
Actualización de Normativas de Investigación propiamente dicha y Formativa
Fase 5
Monitoreo y evaluación de resultados</t>
  </si>
  <si>
    <t xml:space="preserve">
Fase 3
Actualización de Normativas de Investigación propiamente dicha y Formativa
Fase 4
 Actualización Normativas de publicaciones
Fase 5
Monitoreo y evaluación de resultados</t>
  </si>
  <si>
    <t>Fase 1
Socialización de la Política
Fase 4
Actualización Normativas de publicaciones
Fase 5
Monitoreo y evaluación de resultados</t>
  </si>
  <si>
    <t>Fase 1
Socialización de la Política
Fase 5
Monitoreo y evaluación de resultados</t>
  </si>
  <si>
    <t xml:space="preserve">
Fase 5
Monitoreo y evaluación de resultados</t>
  </si>
  <si>
    <t xml:space="preserve">Fases implementadas para el Sistema de información que soporte los procesos de gestión del conocimiento </t>
  </si>
  <si>
    <r>
      <t xml:space="preserve">6 </t>
    </r>
    <r>
      <rPr>
        <sz val="11"/>
        <rFont val="Calibri"/>
        <family val="2"/>
        <scheme val="minor"/>
      </rPr>
      <t xml:space="preserve">fases implementadas del Sistema de  información que soporte los procesos de gestión del conocimiento </t>
    </r>
  </si>
  <si>
    <t>Fase 1 
Diagnóstico
Fase 2 
Customización
 Fase 3 
Capacitación</t>
  </si>
  <si>
    <t xml:space="preserve">
Fase 4 
Socialización
 Fase 5 
Alimentación del sistema
Fase 6 
Monitoreo y evaluación de resultados</t>
  </si>
  <si>
    <t xml:space="preserve">
Fase 5 
Alimentación del sistema
Fase 6
Monitoreo y evaluación de resultados</t>
  </si>
  <si>
    <r>
      <rPr>
        <b/>
        <sz val="11"/>
        <rFont val="Calibri"/>
        <family val="2"/>
        <scheme val="minor"/>
      </rPr>
      <t xml:space="preserve">6 </t>
    </r>
    <r>
      <rPr>
        <sz val="11"/>
        <rFont val="Calibri"/>
        <family val="2"/>
        <scheme val="minor"/>
      </rPr>
      <t xml:space="preserve">Fases implementadas para la redefinición
de las líneas de investigación </t>
    </r>
  </si>
  <si>
    <t>Número de grupos de investigación categorizados COLCIENCIAS
(Indicador expresado anualmente de manera acumulativa)</t>
  </si>
  <si>
    <t>Número de docentes investigadores categorizados COLCIENCIAS
(Indicador expresado anualmente de manera acumulativa)</t>
  </si>
  <si>
    <r>
      <t xml:space="preserve">21.5% </t>
    </r>
    <r>
      <rPr>
        <sz val="11"/>
        <rFont val="Calibri"/>
        <family val="2"/>
        <scheme val="minor"/>
      </rPr>
      <t xml:space="preserve"> Estudiantes participantes en semilleros de investigación 
(</t>
    </r>
    <r>
      <rPr>
        <b/>
        <sz val="11"/>
        <rFont val="Calibri"/>
        <family val="2"/>
        <scheme val="minor"/>
      </rPr>
      <t xml:space="preserve">39 </t>
    </r>
    <r>
      <rPr>
        <sz val="11"/>
        <rFont val="Calibri"/>
        <family val="2"/>
        <scheme val="minor"/>
      </rPr>
      <t>Semilleros de investigación)</t>
    </r>
  </si>
  <si>
    <t>(No. De estudiantes vinculados a semilleros de investigación / No. De estudiantes matriculados) * 100
(Indicador expresado anualmente de manera acumulativa)</t>
  </si>
  <si>
    <r>
      <t>25%</t>
    </r>
    <r>
      <rPr>
        <sz val="11"/>
        <rFont val="Calibri"/>
        <family val="2"/>
        <scheme val="minor"/>
      </rPr>
      <t xml:space="preserve"> de</t>
    </r>
    <r>
      <rPr>
        <b/>
        <sz val="11"/>
        <rFont val="Calibri"/>
        <family val="2"/>
        <scheme val="minor"/>
      </rPr>
      <t xml:space="preserve"> </t>
    </r>
    <r>
      <rPr>
        <sz val="11"/>
        <rFont val="Calibri"/>
        <family val="2"/>
        <scheme val="minor"/>
      </rPr>
      <t>Estudiantes participantes en semilleros de investigación</t>
    </r>
  </si>
  <si>
    <t>Fases implementadas para la creación del Centro de Investigación</t>
  </si>
  <si>
    <t xml:space="preserve">Fase 1
Diagnostico
Fase 2
Estudio de pertinencia
 Fase 6  
Monitoreo y evaluación de resultados
</t>
  </si>
  <si>
    <t xml:space="preserve">
Fase 2
Estudio de pertinencia
Fase 6  
Monitoreo y evaluación de resultados</t>
  </si>
  <si>
    <t xml:space="preserve">
Fase 3 
Formulación
 Fase 6  
Monitoreo y evaluación de resultados</t>
  </si>
  <si>
    <t xml:space="preserve">
Fase 4
Aprobación
 Fase 6  
Monitoreo y evaluación de resultados</t>
  </si>
  <si>
    <t xml:space="preserve">
Fase 5
Socialización
 Fase 6  
Monitoreo y evaluación de resultados</t>
  </si>
  <si>
    <r>
      <rPr>
        <b/>
        <sz val="11"/>
        <rFont val="Calibri"/>
        <family val="2"/>
        <scheme val="minor"/>
      </rPr>
      <t xml:space="preserve">6 </t>
    </r>
    <r>
      <rPr>
        <sz val="11"/>
        <rFont val="Calibri"/>
        <family val="2"/>
        <scheme val="minor"/>
      </rPr>
      <t>Fases implementadas para la creación del  Centro de Investigación</t>
    </r>
  </si>
  <si>
    <t>(No. De  productos en transferencia de conocimiento vinculados a proyectos de investigación / No. de productos de transferencia proyectados) * 100</t>
  </si>
  <si>
    <t>2 Nuevos productos de transferencia de conocimiento</t>
  </si>
  <si>
    <t>1 Nuevo producto de transferencia de conocimiento</t>
  </si>
  <si>
    <t>1 Nuevo proyecto de investigación desarrollados con fondos concursables externos</t>
  </si>
  <si>
    <t xml:space="preserve">Número de proyectos de investigación financiados con fondos concursables externos </t>
  </si>
  <si>
    <r>
      <rPr>
        <b/>
        <sz val="11"/>
        <rFont val="Calibri"/>
        <family val="2"/>
        <scheme val="minor"/>
      </rPr>
      <t>5</t>
    </r>
    <r>
      <rPr>
        <sz val="11"/>
        <rFont val="Calibri"/>
        <family val="2"/>
        <scheme val="minor"/>
      </rPr>
      <t xml:space="preserve"> nuevos proyectos de investigación desarrollados con fondos concursables externos)
</t>
    </r>
    <r>
      <rPr>
        <b/>
        <sz val="11"/>
        <rFont val="Calibri"/>
        <family val="2"/>
        <scheme val="minor"/>
      </rPr>
      <t xml:space="preserve">
(6</t>
    </r>
    <r>
      <rPr>
        <sz val="11"/>
        <color rgb="FFFF0000"/>
        <rFont val="Calibri"/>
        <family val="2"/>
        <scheme val="minor"/>
      </rPr>
      <t xml:space="preserve"> </t>
    </r>
    <r>
      <rPr>
        <sz val="11"/>
        <rFont val="Calibri"/>
        <family val="2"/>
        <scheme val="minor"/>
      </rPr>
      <t>proyectos en total)</t>
    </r>
  </si>
  <si>
    <t>(No. De proyectos de investigación en alianzas  /Total de proyectos de investigación) * 100
(Indicador expresado anualmente de manera acumulativa)</t>
  </si>
  <si>
    <r>
      <rPr>
        <b/>
        <sz val="11"/>
        <rFont val="Calibri"/>
        <family val="2"/>
        <scheme val="minor"/>
      </rPr>
      <t>3</t>
    </r>
    <r>
      <rPr>
        <sz val="11"/>
        <rFont val="Calibri"/>
        <family val="2"/>
        <scheme val="minor"/>
      </rPr>
      <t xml:space="preserve"> Revistas científicas indexadas y categorizadas en Colciencias en nivel B</t>
    </r>
  </si>
  <si>
    <t>Revistas indexadas y Categorizadas</t>
  </si>
  <si>
    <t>Fases implementadas para la política de investigación</t>
  </si>
  <si>
    <t>No existe línea base</t>
  </si>
  <si>
    <t>Fases implementadas para la redefinición de las líneas de investigación</t>
  </si>
  <si>
    <t>Se deberían redefinir el total de las 16 líneas de investigación</t>
  </si>
  <si>
    <t>Asociados a convocatorias de planta docente y así facilitar la categorización de los investigadores y productividad de los grupos</t>
  </si>
  <si>
    <r>
      <t xml:space="preserve">Política de investigación aprobada
</t>
    </r>
    <r>
      <rPr>
        <b/>
        <sz val="11"/>
        <rFont val="Calibri"/>
        <family val="2"/>
        <scheme val="minor"/>
      </rPr>
      <t/>
    </r>
  </si>
  <si>
    <r>
      <rPr>
        <b/>
        <sz val="11"/>
        <rFont val="Calibri"/>
        <family val="2"/>
        <scheme val="minor"/>
      </rPr>
      <t>100%</t>
    </r>
    <r>
      <rPr>
        <sz val="11"/>
        <rFont val="Calibri"/>
        <family val="2"/>
        <scheme val="minor"/>
      </rPr>
      <t xml:space="preserve">
Crear </t>
    </r>
    <r>
      <rPr>
        <b/>
        <sz val="11"/>
        <rFont val="Calibri"/>
        <family val="2"/>
        <scheme val="minor"/>
      </rPr>
      <t>12</t>
    </r>
    <r>
      <rPr>
        <sz val="11"/>
        <rFont val="Calibri"/>
        <family val="2"/>
        <scheme val="minor"/>
      </rPr>
      <t xml:space="preserve"> nuevas unidades
(</t>
    </r>
    <r>
      <rPr>
        <b/>
        <sz val="11"/>
        <rFont val="Calibri"/>
        <family val="2"/>
        <scheme val="minor"/>
      </rPr>
      <t xml:space="preserve">20 </t>
    </r>
    <r>
      <rPr>
        <sz val="11"/>
        <rFont val="Calibri"/>
        <family val="2"/>
        <scheme val="minor"/>
      </rPr>
      <t>Unidades en total)</t>
    </r>
  </si>
  <si>
    <t>33.3%
4 Nuevas unidades</t>
  </si>
  <si>
    <t xml:space="preserve">13%
1 Unidades actualizadas </t>
  </si>
  <si>
    <t xml:space="preserve">50%
4 Unidades actualizadas </t>
  </si>
  <si>
    <t xml:space="preserve">37%
3 Unidades actualizadas </t>
  </si>
  <si>
    <r>
      <rPr>
        <b/>
        <sz val="11"/>
        <rFont val="Calibri"/>
        <family val="2"/>
        <scheme val="minor"/>
      </rPr>
      <t>100%</t>
    </r>
    <r>
      <rPr>
        <sz val="11"/>
        <rFont val="Calibri"/>
        <family val="2"/>
        <scheme val="minor"/>
      </rPr>
      <t xml:space="preserve">
</t>
    </r>
    <r>
      <rPr>
        <b/>
        <sz val="11"/>
        <rFont val="Calibri"/>
        <family val="2"/>
        <scheme val="minor"/>
      </rPr>
      <t>3</t>
    </r>
    <r>
      <rPr>
        <sz val="11"/>
        <rFont val="Calibri"/>
        <family val="2"/>
        <scheme val="minor"/>
      </rPr>
      <t xml:space="preserve"> nuevos servicios de proyección social virtualizados
(total de 4 servicios virtualizados)</t>
    </r>
  </si>
  <si>
    <t>33.3%
1 Nuevo servicio de proyección social virtualizados</t>
  </si>
  <si>
    <t>66.6%
2 Nuevos servicios de proyección social virtualizados</t>
  </si>
  <si>
    <t>5% de incremento anual en la participación de egresados</t>
  </si>
  <si>
    <r>
      <rPr>
        <b/>
        <sz val="11"/>
        <rFont val="Calibri"/>
        <family val="2"/>
        <scheme val="minor"/>
      </rPr>
      <t>5%</t>
    </r>
    <r>
      <rPr>
        <sz val="11"/>
        <rFont val="Calibri"/>
        <family val="2"/>
        <scheme val="minor"/>
      </rPr>
      <t xml:space="preserve"> de incremento anual
(A partir del 2021)</t>
    </r>
  </si>
  <si>
    <t>Modelo Integral de Bienestar Diseñado, aprobado e implementado</t>
  </si>
  <si>
    <r>
      <t xml:space="preserve"> Modelo Integral de Bienestar Diseñado y aprobado 
</t>
    </r>
    <r>
      <rPr>
        <sz val="11"/>
        <rFont val="Calibri"/>
        <family val="2"/>
        <scheme val="minor"/>
      </rPr>
      <t>(Acuerdo del Consejo Superior)</t>
    </r>
  </si>
  <si>
    <t>Programa para la mejora del desempeño académico, la integración y la adaptación al ambiente educativo diseñado e implementado</t>
  </si>
  <si>
    <r>
      <rPr>
        <b/>
        <sz val="11"/>
        <rFont val="Calibri"/>
        <family val="2"/>
        <scheme val="minor"/>
      </rPr>
      <t>40% para el 2021</t>
    </r>
    <r>
      <rPr>
        <sz val="11"/>
        <rFont val="Calibri"/>
        <family val="2"/>
        <scheme val="minor"/>
      </rPr>
      <t xml:space="preserve"> de los estudiantes identificados con mejoras en su desempeño académico</t>
    </r>
    <r>
      <rPr>
        <b/>
        <sz val="11"/>
        <rFont val="Calibri"/>
        <family val="2"/>
        <scheme val="minor"/>
      </rPr>
      <t xml:space="preserve"> 
</t>
    </r>
    <r>
      <rPr>
        <sz val="11"/>
        <rFont val="Calibri"/>
        <family val="2"/>
        <scheme val="minor"/>
      </rPr>
      <t xml:space="preserve">
</t>
    </r>
    <r>
      <rPr>
        <b/>
        <sz val="11"/>
        <rFont val="Calibri"/>
        <family val="2"/>
        <scheme val="minor"/>
      </rPr>
      <t>60%</t>
    </r>
    <r>
      <rPr>
        <sz val="11"/>
        <rFont val="Calibri"/>
        <family val="2"/>
        <scheme val="minor"/>
      </rPr>
      <t xml:space="preserve"> </t>
    </r>
    <r>
      <rPr>
        <b/>
        <sz val="11"/>
        <rFont val="Calibri"/>
        <family val="2"/>
        <scheme val="minor"/>
      </rPr>
      <t xml:space="preserve">por año, sostenido del 2022 hasta el 2025 </t>
    </r>
    <r>
      <rPr>
        <sz val="11"/>
        <rFont val="Calibri"/>
        <family val="2"/>
        <scheme val="minor"/>
      </rPr>
      <t>de los estudiantes identificados con mejoras en su desempeño académico (sostenido)</t>
    </r>
  </si>
  <si>
    <t xml:space="preserve">(No. de estudiantes participantes en el programa de bienestar / No. de cupos de  asignados) * 100 </t>
  </si>
  <si>
    <r>
      <t>90%</t>
    </r>
    <r>
      <rPr>
        <sz val="11"/>
        <rFont val="Calibri"/>
        <family val="2"/>
        <scheme val="minor"/>
      </rPr>
      <t xml:space="preserve"> de participación en el programa
(A partir del 2021)</t>
    </r>
  </si>
  <si>
    <r>
      <rPr>
        <b/>
        <sz val="11"/>
        <rFont val="Calibri"/>
        <family val="2"/>
        <scheme val="minor"/>
      </rPr>
      <t>1</t>
    </r>
    <r>
      <rPr>
        <sz val="11"/>
        <rFont val="Calibri"/>
        <family val="2"/>
        <scheme val="minor"/>
      </rPr>
      <t xml:space="preserve"> Programa de apoyo socioeconómico consolidado e implementado</t>
    </r>
  </si>
  <si>
    <t>80% de beneficiados del programa que no pierden asignaturas</t>
  </si>
  <si>
    <r>
      <rPr>
        <b/>
        <sz val="11"/>
        <rFont val="Calibri"/>
        <family val="2"/>
        <scheme val="minor"/>
      </rPr>
      <t xml:space="preserve">80% </t>
    </r>
    <r>
      <rPr>
        <sz val="11"/>
        <rFont val="Calibri"/>
        <family val="2"/>
        <scheme val="minor"/>
      </rPr>
      <t>de beneficiados del programa que no pierden asignaturas</t>
    </r>
  </si>
  <si>
    <t>Cursos complementarios
Grupos de representación</t>
  </si>
  <si>
    <t>Programa de deporte y uso del tiempo libre consolidado e implementado</t>
  </si>
  <si>
    <r>
      <rPr>
        <b/>
        <sz val="11"/>
        <rFont val="Calibri"/>
        <family val="2"/>
        <scheme val="minor"/>
      </rPr>
      <t>1</t>
    </r>
    <r>
      <rPr>
        <sz val="11"/>
        <rFont val="Calibri"/>
        <family val="2"/>
        <scheme val="minor"/>
      </rPr>
      <t xml:space="preserve"> Programa de deporte y uso del tiempo libre consolidado e implementado</t>
    </r>
  </si>
  <si>
    <t xml:space="preserve">Cursos complementarios
Grupos de representación
</t>
  </si>
  <si>
    <t>Implementación programa de Arte y Cultura</t>
  </si>
  <si>
    <t>No existe línea base por ser programa nuevo</t>
  </si>
  <si>
    <r>
      <t xml:space="preserve">1 </t>
    </r>
    <r>
      <rPr>
        <sz val="11"/>
        <rFont val="Calibri"/>
        <family val="2"/>
        <scheme val="minor"/>
      </rPr>
      <t>Programa de  promoción de estilos de vida saludable y autocuidado consolidado e implementado</t>
    </r>
  </si>
  <si>
    <t xml:space="preserve">(No. de estudiantes participantes en el programa de bienestar /No. de cupos de  asignados) * 100 </t>
  </si>
  <si>
    <r>
      <t xml:space="preserve">0,10% </t>
    </r>
    <r>
      <rPr>
        <sz val="11"/>
        <rFont val="Calibri"/>
        <family val="2"/>
        <scheme val="minor"/>
      </rPr>
      <t>de ausentismo por enfermedad de origen común al finalizar el plan
(A partir del 2021)</t>
    </r>
  </si>
  <si>
    <r>
      <t xml:space="preserve">0,0003% </t>
    </r>
    <r>
      <rPr>
        <sz val="11"/>
        <rFont val="Calibri"/>
        <family val="2"/>
        <scheme val="minor"/>
      </rPr>
      <t>de ausentismo por enfermedad de origen laboral al finalizar el plan
(A partir del 2021)</t>
    </r>
  </si>
  <si>
    <r>
      <t xml:space="preserve">0,0003% </t>
    </r>
    <r>
      <rPr>
        <sz val="11"/>
        <rFont val="Calibri"/>
        <family val="2"/>
        <scheme val="minor"/>
      </rPr>
      <t xml:space="preserve">de ausentismo por enfermedad de origen laboral </t>
    </r>
  </si>
  <si>
    <r>
      <t xml:space="preserve">0,10% </t>
    </r>
    <r>
      <rPr>
        <sz val="11"/>
        <rFont val="Calibri"/>
        <family val="2"/>
        <scheme val="minor"/>
      </rPr>
      <t xml:space="preserve">de ausentismo por enfermedad de origen común </t>
    </r>
  </si>
  <si>
    <t xml:space="preserve">(No. de Docentes y funcionarios participantes en el programa de bienestar /No. de cupos de  asignados) * 100 </t>
  </si>
  <si>
    <r>
      <rPr>
        <b/>
        <sz val="11"/>
        <rFont val="Calibri"/>
        <family val="2"/>
        <scheme val="minor"/>
      </rPr>
      <t>1</t>
    </r>
    <r>
      <rPr>
        <sz val="11"/>
        <rFont val="Calibri"/>
        <family val="2"/>
        <scheme val="minor"/>
      </rPr>
      <t xml:space="preserve"> Política de inclusión
</t>
    </r>
    <r>
      <rPr>
        <b/>
        <sz val="11"/>
        <color rgb="FFFF0000"/>
        <rFont val="Calibri"/>
        <family val="2"/>
        <scheme val="minor"/>
      </rPr>
      <t/>
    </r>
  </si>
  <si>
    <t>Porcentaje  percepción de favorabilidad
(Indicador expresado anualmente de manera acumulativa)</t>
  </si>
  <si>
    <r>
      <rPr>
        <b/>
        <sz val="11"/>
        <rFont val="Calibri"/>
        <family val="2"/>
        <scheme val="minor"/>
      </rPr>
      <t>1</t>
    </r>
    <r>
      <rPr>
        <sz val="11"/>
        <rFont val="Calibri"/>
        <family val="2"/>
        <scheme val="minor"/>
      </rPr>
      <t xml:space="preserve"> Sistema de permanencia y graduación implementado</t>
    </r>
  </si>
  <si>
    <t>Servicio de psicopedagogía
Proyecto de Asesoría Grupal
Inducción a la vida universitaria</t>
  </si>
  <si>
    <r>
      <t xml:space="preserve">Programa para la mejora del desempeño académico, la integración y la adaptación al ambiente educativo aprobado
</t>
    </r>
    <r>
      <rPr>
        <sz val="11"/>
        <rFont val="Calibri"/>
        <family val="2"/>
        <scheme val="minor"/>
      </rPr>
      <t>(Concepto del comité de bienestar y aprobación de la Rectoría)</t>
    </r>
  </si>
  <si>
    <t>(No. de estudiantes identificados por el sistema de alertas tempranas que mejoran su desempeño académico en los programas de pregrado y posgrado / No. de estudiantes identificados por el sistema de alertas tempranas) * 100 
(Indicador expresado en términos de sostenimiento de valores 2022-2025)</t>
  </si>
  <si>
    <t xml:space="preserve">Asesorías individuales en psicología
Inducción a la vida laboral
Asesorías especiales
</t>
  </si>
  <si>
    <r>
      <t xml:space="preserve"> Programa que desarrolle competencias para la vida, relacionadas con el autoconocimiento y la relación con los demás y su entorno aprobado
</t>
    </r>
    <r>
      <rPr>
        <sz val="11"/>
        <rFont val="Calibri"/>
        <family val="2"/>
        <scheme val="minor"/>
      </rPr>
      <t>(Concepto del comité de bienestar y aprobación de la Rectoría)</t>
    </r>
  </si>
  <si>
    <r>
      <t>Apoyo nutricional
Apoyo en transporte urbano
Aprendices
Estímulos por participación en grupos de representación</t>
    </r>
    <r>
      <rPr>
        <b/>
        <sz val="11"/>
        <rFont val="Calibri"/>
        <family val="2"/>
        <scheme val="minor"/>
      </rPr>
      <t xml:space="preserve">
</t>
    </r>
    <r>
      <rPr>
        <b/>
        <sz val="11"/>
        <color rgb="FFFF0000"/>
        <rFont val="Calibri"/>
        <family val="2"/>
        <scheme val="minor"/>
      </rPr>
      <t/>
    </r>
  </si>
  <si>
    <r>
      <t xml:space="preserve">Programa de apoyo socioeconómico aprobado
</t>
    </r>
    <r>
      <rPr>
        <sz val="11"/>
        <rFont val="Calibri"/>
        <family val="2"/>
        <scheme val="minor"/>
      </rPr>
      <t>(Concepto del comité de bienestar y aprobación de la Rectoría)</t>
    </r>
  </si>
  <si>
    <r>
      <t xml:space="preserve">Programa de deporte y uso del tiempo libre aprobado
</t>
    </r>
    <r>
      <rPr>
        <sz val="11"/>
        <rFont val="Calibri"/>
        <family val="2"/>
        <scheme val="minor"/>
      </rPr>
      <t>(Concepto del comité de bienestar y aprobación de la Rectoría)</t>
    </r>
  </si>
  <si>
    <r>
      <t xml:space="preserve">Programa de Arte y Cultura aprobado
</t>
    </r>
    <r>
      <rPr>
        <sz val="11"/>
        <rFont val="Calibri"/>
        <family val="2"/>
        <scheme val="minor"/>
      </rPr>
      <t>(Concepto del comité de bienestar y aprobación de la Rectoría)</t>
    </r>
  </si>
  <si>
    <t>Servicios en medicina general
Odontología
Laboratorio clínico</t>
  </si>
  <si>
    <r>
      <t xml:space="preserve">Programa de  promoción de estilos de vida saludable y autocuidado  aprobado
</t>
    </r>
    <r>
      <rPr>
        <sz val="11"/>
        <rFont val="Calibri"/>
        <family val="2"/>
        <scheme val="minor"/>
      </rPr>
      <t xml:space="preserve">(Concepto del comité de bienestar y aprobación de la Rectoría) </t>
    </r>
  </si>
  <si>
    <t>Disminución del ausentismo por enfermedad de origen común en los participantes del programa de bienestar - docentes y administrativos</t>
  </si>
  <si>
    <t xml:space="preserve">(No. de docentes y administrativos participantes del programa de bienestar que disminuyeron el ausentismo por enfermedad de origen común / No. de participantes en el programa de bienestar) * 100 
(Indicador de tendencia negativa, expresado en términos de sostenimiento de valores 2021-2022)
</t>
  </si>
  <si>
    <t>Disminución del ausentismo por enfermedad de origen laboral en los participantes del programa de bienestar - docentes y administrativos</t>
  </si>
  <si>
    <t xml:space="preserve">(No. de docentes y administrativos participantes del programa de bienestar que disminuyeron el ausentismo por enfermedad de origen laboral / No. de participantes en el programa de bienestar) * 100 
(Indicador de tendencia negativa, expresado en términos de sostenimiento de valores 2021-2022)
</t>
  </si>
  <si>
    <r>
      <t xml:space="preserve">Programa de  promoción para el fortalecimiento del sentido de pertenencia institucional, convivencia, cultura universitaria aprobado
 </t>
    </r>
    <r>
      <rPr>
        <sz val="11"/>
        <rFont val="Calibri"/>
        <family val="2"/>
        <scheme val="minor"/>
      </rPr>
      <t xml:space="preserve">(Concepto del comité de bienestar y aprobación de la Rectoría) </t>
    </r>
  </si>
  <si>
    <r>
      <t xml:space="preserve">Programa de Inclusión Institucional aprobado
</t>
    </r>
    <r>
      <rPr>
        <sz val="11"/>
        <rFont val="Calibri"/>
        <family val="2"/>
        <scheme val="minor"/>
      </rPr>
      <t xml:space="preserve">(Concepto del comité de bienestar y aprobación de la Rectoría) </t>
    </r>
  </si>
  <si>
    <t>Línea de atención cero acoso
Protocolo de atención a violencia de genero</t>
  </si>
  <si>
    <r>
      <t xml:space="preserve">Programa de felicidad laboral aprobado
</t>
    </r>
    <r>
      <rPr>
        <sz val="11"/>
        <rFont val="Calibri"/>
        <family val="2"/>
        <scheme val="minor"/>
      </rPr>
      <t xml:space="preserve">(Concepto del comité de bienestar y aprobación de la Rectoría) </t>
    </r>
  </si>
  <si>
    <t>Política de permanencia y graduación</t>
  </si>
  <si>
    <r>
      <t>Implementar el Sistema de Permanencia y Graduación</t>
    </r>
    <r>
      <rPr>
        <sz val="11"/>
        <color rgb="FFFF0000"/>
        <rFont val="Calibri"/>
        <family val="2"/>
        <scheme val="minor"/>
      </rPr>
      <t/>
    </r>
  </si>
  <si>
    <t>Consolidar e implementar un programa de apoyo socioeconómico que contribuyan a fortalecer la permanencia y graduación estudiantil</t>
  </si>
  <si>
    <t>Consolidar e implementar un programa para la mejora del desempeño académico, la integración y la adaptación al ambiente educativo.</t>
  </si>
  <si>
    <t xml:space="preserve">Consolidar e implementar el modelo integral de bienestar institucional, donde se establezcan los Planes, Programas, Proyectos y Recursos, dirigidos a la comunidad universitaria. </t>
  </si>
  <si>
    <t xml:space="preserve">Porcentaje de deserción estudiantil
(Indicador de tendencia negativa, con valores acumulados)
</t>
  </si>
  <si>
    <t xml:space="preserve">6% de deserción estudiantil </t>
  </si>
  <si>
    <r>
      <rPr>
        <sz val="11"/>
        <rFont val="Calibri"/>
        <family val="2"/>
        <scheme val="minor"/>
      </rPr>
      <t xml:space="preserve"> Incremento anual de</t>
    </r>
    <r>
      <rPr>
        <b/>
        <sz val="11"/>
        <rFont val="Calibri"/>
        <family val="2"/>
        <scheme val="minor"/>
      </rPr>
      <t xml:space="preserve"> 3 </t>
    </r>
    <r>
      <rPr>
        <sz val="11"/>
        <rFont val="Calibri"/>
        <family val="2"/>
        <scheme val="minor"/>
      </rPr>
      <t>docentes con movilidad en casa</t>
    </r>
  </si>
  <si>
    <r>
      <t xml:space="preserve">3 Nuevas movilidades en casa docentes
</t>
    </r>
    <r>
      <rPr>
        <sz val="11"/>
        <rFont val="Calibri"/>
        <family val="2"/>
        <scheme val="minor"/>
      </rPr>
      <t>Para un total acumulado de 16 movilidades docentes en casa</t>
    </r>
  </si>
  <si>
    <r>
      <t xml:space="preserve">3 Nuevas movilidades en casa docentes
</t>
    </r>
    <r>
      <rPr>
        <sz val="11"/>
        <rFont val="Calibri"/>
        <family val="2"/>
        <scheme val="minor"/>
      </rPr>
      <t>Para un total acumulado de 19 movilidades docentes en casa</t>
    </r>
  </si>
  <si>
    <r>
      <t xml:space="preserve">3 Nuevas movilidades en casa docentes
</t>
    </r>
    <r>
      <rPr>
        <sz val="11"/>
        <rFont val="Calibri"/>
        <family val="2"/>
        <scheme val="minor"/>
      </rPr>
      <t>Para un total acumulado de 22 movilidades docentes en casa</t>
    </r>
  </si>
  <si>
    <r>
      <t xml:space="preserve">3 Nuevas movilidades en casa docentes
</t>
    </r>
    <r>
      <rPr>
        <sz val="11"/>
        <rFont val="Calibri"/>
        <family val="2"/>
        <scheme val="minor"/>
      </rPr>
      <t>Para un total acumulado de 25 movilidades docentes en casa</t>
    </r>
  </si>
  <si>
    <r>
      <t xml:space="preserve">3 Nuevas movilidades en casa docentes
</t>
    </r>
    <r>
      <rPr>
        <sz val="11"/>
        <rFont val="Calibri"/>
        <family val="2"/>
        <scheme val="minor"/>
      </rPr>
      <t>Para un total acumulado de 28 movilidades docentes en casa</t>
    </r>
  </si>
  <si>
    <r>
      <t xml:space="preserve">3 Nuevas movilidades en casa docentes
</t>
    </r>
    <r>
      <rPr>
        <sz val="11"/>
        <rFont val="Calibri"/>
        <family val="2"/>
        <scheme val="minor"/>
      </rPr>
      <t>Para un total acumulado de 31 movilidades docentes en cas</t>
    </r>
    <r>
      <rPr>
        <b/>
        <sz val="11"/>
        <rFont val="Calibri"/>
        <family val="2"/>
        <scheme val="minor"/>
      </rPr>
      <t>a</t>
    </r>
  </si>
  <si>
    <r>
      <t xml:space="preserve">1 Nuevo proyecto de investigación
</t>
    </r>
    <r>
      <rPr>
        <sz val="11"/>
        <rFont val="Calibri"/>
        <family val="2"/>
        <scheme val="minor"/>
      </rPr>
      <t>Para un total acumulado de 10 proyectos de investigación</t>
    </r>
  </si>
  <si>
    <r>
      <t xml:space="preserve">1 Nuevo proyecto de investigación
</t>
    </r>
    <r>
      <rPr>
        <sz val="11"/>
        <rFont val="Calibri"/>
        <family val="2"/>
        <scheme val="minor"/>
      </rPr>
      <t>Para un total acumulado de 11 proyectos de investigación</t>
    </r>
  </si>
  <si>
    <r>
      <t xml:space="preserve">1 Nuevo proyecto de investigación
</t>
    </r>
    <r>
      <rPr>
        <sz val="11"/>
        <rFont val="Calibri"/>
        <family val="2"/>
        <scheme val="minor"/>
      </rPr>
      <t>Para un total acumulado de 12 proyectos de investigación</t>
    </r>
  </si>
  <si>
    <r>
      <t xml:space="preserve">1 Nuevo proyecto de investigación
</t>
    </r>
    <r>
      <rPr>
        <sz val="11"/>
        <rFont val="Calibri"/>
        <family val="2"/>
        <scheme val="minor"/>
      </rPr>
      <t>Para un total acumulado de 13 proyectos de investigación</t>
    </r>
  </si>
  <si>
    <t>50%
2 programas con doble titulación</t>
  </si>
  <si>
    <t>30 Nuevos estudiantes en COIL
Para un total acumulado de 563 en los COIL</t>
  </si>
  <si>
    <t>30 Nuevos estudiantes en COIL
Para un total acumulado de 593 en los COIL</t>
  </si>
  <si>
    <t>30 Nuevos estudiantes en COIL
Para un total acumulado de 623 en los COIL</t>
  </si>
  <si>
    <t>30 Nuevos estudiantes en COIL
Para un total acumulado de 653 en los COIL</t>
  </si>
  <si>
    <t>30 Nuevos estudiantes en COIL
Para un total acumulado de 683 en los COIL</t>
  </si>
  <si>
    <t>30 Nuevos estudiantes en COIL
Para un total acumulado de 713 en los COIL</t>
  </si>
  <si>
    <t>No. de estudiantes con movilidad en casa en el periodo actual - No. de estudiantes con movilidad en casa en el periodo anterior
(La totalización se mide anualmente de manera acumulada)</t>
  </si>
  <si>
    <t>No. de docentes con movilidad en casa en el periodo actual - No. de docentes con movilidad en casa en el periodo anterior
(La totalización se mide anualmente de manera acumulada)</t>
  </si>
  <si>
    <t>No. de proyectos de investigación para internacionalización Realizados en el periodo actual - No. de proyectos de investigación para internacionalización Realizados en el periodo anterior</t>
  </si>
  <si>
    <t>(No. De Programas con doble titulación / No. Total de Programas Propuestos para doble titulación)*100</t>
  </si>
  <si>
    <t>No. de estudiantes en movilidad nacional e internacional en el periodo actual - No. De estudiantes en movilidad nacional e internacional en el periodo anterior</t>
  </si>
  <si>
    <r>
      <t xml:space="preserve">1 Nueva experiencia de internacionalización
</t>
    </r>
    <r>
      <rPr>
        <sz val="11"/>
        <rFont val="Calibri"/>
        <family val="2"/>
        <scheme val="minor"/>
      </rPr>
      <t>Para un total acumulado de 5 experiencias de internacionalización</t>
    </r>
  </si>
  <si>
    <r>
      <t xml:space="preserve">1 Nueva experiencia de internacionalización
</t>
    </r>
    <r>
      <rPr>
        <sz val="11"/>
        <rFont val="Calibri"/>
        <family val="2"/>
        <scheme val="minor"/>
      </rPr>
      <t>Para un total acumulado de 6 experiencias de internacionalización</t>
    </r>
  </si>
  <si>
    <r>
      <t xml:space="preserve">1 Nueva experiencia de internacionalización
</t>
    </r>
    <r>
      <rPr>
        <sz val="11"/>
        <rFont val="Calibri"/>
        <family val="2"/>
        <scheme val="minor"/>
      </rPr>
      <t>Para un total acumulado de 7 experiencias de internacionalización</t>
    </r>
  </si>
  <si>
    <r>
      <t xml:space="preserve">1 Nueva experiencia de internacionalización
</t>
    </r>
    <r>
      <rPr>
        <sz val="11"/>
        <rFont val="Calibri"/>
        <family val="2"/>
        <scheme val="minor"/>
      </rPr>
      <t>Para un total acumulado de 8 experiencias de internacionalización</t>
    </r>
  </si>
  <si>
    <r>
      <t xml:space="preserve">1 Nueva experiencia de internacionalización
</t>
    </r>
    <r>
      <rPr>
        <sz val="11"/>
        <rFont val="Calibri"/>
        <family val="2"/>
        <scheme val="minor"/>
      </rPr>
      <t>Para un total acumulado de 9 experiencias de internacionalización</t>
    </r>
  </si>
  <si>
    <t>No. De experiencias de internacionalización con segundo idioma realizadas en el periodo actual - No. De experiencias de internacionalización con segundo idioma realizadas en el periodo anterior</t>
  </si>
  <si>
    <r>
      <t>Incremento anual de 30 estudiantes participantes en los  COIL</t>
    </r>
    <r>
      <rPr>
        <sz val="11"/>
        <rFont val="Calibri"/>
        <family val="2"/>
        <scheme val="minor"/>
      </rPr>
      <t xml:space="preserve"> (Proyecto colaborativo virtual de aprendizaje) </t>
    </r>
  </si>
  <si>
    <r>
      <t xml:space="preserve"> Incremento anual de </t>
    </r>
    <r>
      <rPr>
        <b/>
        <sz val="11"/>
        <rFont val="Calibri"/>
        <family val="2"/>
        <scheme val="minor"/>
      </rPr>
      <t xml:space="preserve">1 </t>
    </r>
    <r>
      <rPr>
        <sz val="11"/>
        <rFont val="Calibri"/>
        <family val="2"/>
        <scheme val="minor"/>
      </rPr>
      <t xml:space="preserve"> experiencia de internacionalización con un segundo idioma cada año
(A partir del 2021)</t>
    </r>
  </si>
  <si>
    <t xml:space="preserve">No. De Proyectos con enfoque de Internacionalización del periodo actual - No. De Proyectos con enfoque de Internacionalización del periodo anterior </t>
  </si>
  <si>
    <r>
      <t xml:space="preserve">1 Nuevo proyecto con enfoque de internacionalización
</t>
    </r>
    <r>
      <rPr>
        <sz val="11"/>
        <rFont val="Calibri"/>
        <family val="2"/>
        <scheme val="minor"/>
      </rPr>
      <t>Para un total acumulado de 1 proyecto con enfoque de internacionalización</t>
    </r>
    <r>
      <rPr>
        <b/>
        <sz val="11"/>
        <rFont val="Calibri"/>
        <family val="2"/>
        <scheme val="minor"/>
      </rPr>
      <t xml:space="preserve"> </t>
    </r>
  </si>
  <si>
    <r>
      <t xml:space="preserve">1 Nuevo proyecto con enfoque de internacionalización
</t>
    </r>
    <r>
      <rPr>
        <sz val="11"/>
        <rFont val="Calibri"/>
        <family val="2"/>
        <scheme val="minor"/>
      </rPr>
      <t>Para un total acumulado de 2 proyecto con enfoque de internacionalización</t>
    </r>
    <r>
      <rPr>
        <b/>
        <sz val="11"/>
        <rFont val="Calibri"/>
        <family val="2"/>
        <scheme val="minor"/>
      </rPr>
      <t xml:space="preserve">  </t>
    </r>
  </si>
  <si>
    <r>
      <t xml:space="preserve">1 Nuevo proyecto con enfoque de internacionalización
</t>
    </r>
    <r>
      <rPr>
        <sz val="11"/>
        <rFont val="Calibri"/>
        <family val="2"/>
        <scheme val="minor"/>
      </rPr>
      <t xml:space="preserve">Para un total acumulado de 3 proyecto con enfoque de internacionalización </t>
    </r>
  </si>
  <si>
    <r>
      <t xml:space="preserve">1 Nuevo proyecto con enfoque de internacionalización
</t>
    </r>
    <r>
      <rPr>
        <sz val="11"/>
        <rFont val="Calibri"/>
        <family val="2"/>
        <scheme val="minor"/>
      </rPr>
      <t xml:space="preserve">Para un total acumulado de 4 proyecto con enfoque de internacionalización </t>
    </r>
  </si>
  <si>
    <r>
      <t xml:space="preserve">1 Nuevo proyecto con enfoque de internacionalización
</t>
    </r>
    <r>
      <rPr>
        <sz val="11"/>
        <rFont val="Calibri"/>
        <family val="2"/>
        <scheme val="minor"/>
      </rPr>
      <t xml:space="preserve">Para un total acumulado de 5 proyecto con enfoque de internacionalización </t>
    </r>
  </si>
  <si>
    <t xml:space="preserve">No. Estudiantes con Movilidad Entrante en el periodo actual - No. Estudiantes con Movilidad Entrante en el periodo anterior </t>
  </si>
  <si>
    <r>
      <t xml:space="preserve">5 Nuevos estudiantes con movilidad entrante
</t>
    </r>
    <r>
      <rPr>
        <sz val="11"/>
        <rFont val="Calibri"/>
        <family val="2"/>
        <scheme val="minor"/>
      </rPr>
      <t xml:space="preserve">Para un total acumulado de 8 estudiantes con movilidad entrante </t>
    </r>
  </si>
  <si>
    <r>
      <t xml:space="preserve">5 Nuevos estudiantes con movilidad entrante
</t>
    </r>
    <r>
      <rPr>
        <sz val="11"/>
        <rFont val="Calibri"/>
        <family val="2"/>
        <scheme val="minor"/>
      </rPr>
      <t xml:space="preserve">Para un total acumulado de 13 estudiantes con movilidad entrante </t>
    </r>
    <r>
      <rPr>
        <b/>
        <sz val="11"/>
        <rFont val="Calibri"/>
        <family val="2"/>
        <scheme val="minor"/>
      </rPr>
      <t xml:space="preserve">
</t>
    </r>
  </si>
  <si>
    <r>
      <t xml:space="preserve">5 Nuevos estudiantes con movilidad entrante
</t>
    </r>
    <r>
      <rPr>
        <sz val="11"/>
        <rFont val="Calibri"/>
        <family val="2"/>
        <scheme val="minor"/>
      </rPr>
      <t>Para un total acumulado de 18 estudiantes con movilidad entrante</t>
    </r>
    <r>
      <rPr>
        <b/>
        <sz val="11"/>
        <rFont val="Calibri"/>
        <family val="2"/>
        <scheme val="minor"/>
      </rPr>
      <t xml:space="preserve"> </t>
    </r>
  </si>
  <si>
    <r>
      <t xml:space="preserve">5 Nuevos estudiantes con movilidad entrante
</t>
    </r>
    <r>
      <rPr>
        <sz val="11"/>
        <rFont val="Calibri"/>
        <family val="2"/>
        <scheme val="minor"/>
      </rPr>
      <t>Para un total acumulado de 23 estudiantes con movilidad entrante</t>
    </r>
    <r>
      <rPr>
        <b/>
        <sz val="11"/>
        <rFont val="Calibri"/>
        <family val="2"/>
        <scheme val="minor"/>
      </rPr>
      <t xml:space="preserve"> </t>
    </r>
  </si>
  <si>
    <r>
      <t xml:space="preserve">5 Nuevos estudiantes con movilidad entrante
</t>
    </r>
    <r>
      <rPr>
        <sz val="11"/>
        <rFont val="Calibri"/>
        <family val="2"/>
        <scheme val="minor"/>
      </rPr>
      <t>Para un total acumulado de 28 estudiantes con movilidad entrante</t>
    </r>
    <r>
      <rPr>
        <b/>
        <sz val="11"/>
        <rFont val="Calibri"/>
        <family val="2"/>
        <scheme val="minor"/>
      </rPr>
      <t xml:space="preserve"> </t>
    </r>
  </si>
  <si>
    <r>
      <rPr>
        <b/>
        <sz val="11"/>
        <rFont val="Calibri"/>
        <family val="2"/>
        <scheme val="minor"/>
      </rPr>
      <t>5</t>
    </r>
    <r>
      <rPr>
        <sz val="11"/>
        <rFont val="Calibri"/>
        <family val="2"/>
        <scheme val="minor"/>
      </rPr>
      <t xml:space="preserve"> Estudiantes con movilidad entrante por Año
(A partir del 2021)</t>
    </r>
  </si>
  <si>
    <t>No. De cátedras virtuales implementadas en el periodo actual - No. De cátedras virtuales implementadas en el periodo anterior</t>
  </si>
  <si>
    <r>
      <rPr>
        <b/>
        <sz val="11"/>
        <rFont val="Calibri"/>
        <family val="2"/>
        <scheme val="minor"/>
      </rPr>
      <t xml:space="preserve">10 </t>
    </r>
    <r>
      <rPr>
        <sz val="11"/>
        <rFont val="Calibri"/>
        <family val="2"/>
        <scheme val="minor"/>
      </rPr>
      <t>Actividades de convivencia entre estudiantes locales y extranjeros</t>
    </r>
  </si>
  <si>
    <t>20%
2 Nuevas actividades de convivencia</t>
  </si>
  <si>
    <r>
      <t xml:space="preserve">1 Nuevo convenio
</t>
    </r>
    <r>
      <rPr>
        <sz val="11"/>
        <rFont val="Calibri"/>
        <family val="2"/>
        <scheme val="minor"/>
      </rPr>
      <t>Para un total acumulado de 2 nuevos convenios</t>
    </r>
  </si>
  <si>
    <r>
      <t xml:space="preserve">1 Nuevo convenio
</t>
    </r>
    <r>
      <rPr>
        <sz val="11"/>
        <rFont val="Calibri"/>
        <family val="2"/>
        <scheme val="minor"/>
      </rPr>
      <t>Para un total acumulado de 3 nuevos convenios</t>
    </r>
  </si>
  <si>
    <r>
      <t xml:space="preserve">1 Nuevo convenio
</t>
    </r>
    <r>
      <rPr>
        <sz val="11"/>
        <rFont val="Calibri"/>
        <family val="2"/>
        <scheme val="minor"/>
      </rPr>
      <t>Para un total acumulado de 4 nuevos convenios</t>
    </r>
  </si>
  <si>
    <r>
      <t xml:space="preserve">1 Nuevo convenio
</t>
    </r>
    <r>
      <rPr>
        <sz val="11"/>
        <rFont val="Calibri"/>
        <family val="2"/>
        <scheme val="minor"/>
      </rPr>
      <t>Para un total acumulado de 5 nuevos convenios</t>
    </r>
  </si>
  <si>
    <r>
      <t xml:space="preserve">2 Nuevos convenios
</t>
    </r>
    <r>
      <rPr>
        <sz val="11"/>
        <rFont val="Calibri"/>
        <family val="2"/>
        <scheme val="minor"/>
      </rPr>
      <t>Para un total acumulado de 35 nuevos convenios</t>
    </r>
    <r>
      <rPr>
        <b/>
        <sz val="11"/>
        <rFont val="Calibri"/>
        <family val="2"/>
        <scheme val="minor"/>
      </rPr>
      <t xml:space="preserve"> </t>
    </r>
  </si>
  <si>
    <t>No. De  convenios, alianzas y redes oficializadas en el periodo actual  - No. De  convenios, alianzas y redes oficializadas en el periodo anterior</t>
  </si>
  <si>
    <r>
      <rPr>
        <b/>
        <sz val="11"/>
        <rFont val="Calibri"/>
        <family val="2"/>
        <scheme val="minor"/>
      </rPr>
      <t xml:space="preserve">29% </t>
    </r>
    <r>
      <rPr>
        <sz val="11"/>
        <rFont val="Calibri"/>
        <family val="2"/>
        <scheme val="minor"/>
      </rPr>
      <t>de los convenios suscritos ejecutados a 2019</t>
    </r>
  </si>
  <si>
    <t>35% de las iniciativas ejecutadas</t>
  </si>
  <si>
    <t>40%  de las iniciativas ejecutadas</t>
  </si>
  <si>
    <t>50%  de las iniciativas ejecutadas</t>
  </si>
  <si>
    <t>60%  de las iniciativas ejecutadas</t>
  </si>
  <si>
    <t>70%  de las iniciativas ejecutadas</t>
  </si>
  <si>
    <t>80%  de las iniciativas ejecutadas</t>
  </si>
  <si>
    <t>(No. De iniciativas ejecutadas a través de convenios alianzas y redes/ No. De iniciativas propuestas)
(Indicador expresado anualmente de manera acumulativa)</t>
  </si>
  <si>
    <r>
      <rPr>
        <b/>
        <sz val="11"/>
        <rFont val="Calibri"/>
        <family val="2"/>
        <scheme val="minor"/>
      </rPr>
      <t xml:space="preserve">5 </t>
    </r>
    <r>
      <rPr>
        <sz val="11"/>
        <rFont val="Calibri"/>
        <family val="2"/>
        <scheme val="minor"/>
      </rPr>
      <t>Proyectos con enfoque de internacionalización 
(</t>
    </r>
    <r>
      <rPr>
        <b/>
        <sz val="11"/>
        <rFont val="Calibri"/>
        <family val="2"/>
        <scheme val="minor"/>
      </rPr>
      <t>1</t>
    </r>
    <r>
      <rPr>
        <sz val="11"/>
        <rFont val="Calibri"/>
        <family val="2"/>
        <scheme val="minor"/>
      </rPr>
      <t xml:space="preserve"> Proyecto por año a partir del 2021)</t>
    </r>
  </si>
  <si>
    <r>
      <rPr>
        <b/>
        <sz val="11"/>
        <rFont val="Calibri"/>
        <family val="2"/>
        <scheme val="minor"/>
      </rPr>
      <t>LÍNEA BASE 2019
L</t>
    </r>
    <r>
      <rPr>
        <sz val="11"/>
        <rFont val="Calibri"/>
        <family val="2"/>
        <scheme val="minor"/>
      </rPr>
      <t>a división de promoción reporto para el MEN a través de las plantillas Hecha TRES así:
1 España. Semestre Académico. Ciencias Sociales
2 México. Una estancia corta. Ingeniería y Arquitectura y uno en semestre académico. Derecho</t>
    </r>
  </si>
  <si>
    <r>
      <rPr>
        <b/>
        <sz val="11"/>
        <rFont val="Calibri"/>
        <family val="2"/>
        <scheme val="minor"/>
      </rPr>
      <t xml:space="preserve">
6</t>
    </r>
    <r>
      <rPr>
        <sz val="11"/>
        <rFont val="Calibri"/>
        <family val="2"/>
        <scheme val="minor"/>
      </rPr>
      <t xml:space="preserve"> Cátedras virtuales conjuntas con temática de interculturalidad
(</t>
    </r>
    <r>
      <rPr>
        <b/>
        <sz val="11"/>
        <rFont val="Calibri"/>
        <family val="2"/>
        <scheme val="minor"/>
      </rPr>
      <t>1</t>
    </r>
    <r>
      <rPr>
        <sz val="11"/>
        <rFont val="Calibri"/>
        <family val="2"/>
        <scheme val="minor"/>
      </rPr>
      <t xml:space="preserve"> Nueva cátedra virtual por año)
</t>
    </r>
  </si>
  <si>
    <r>
      <t xml:space="preserve">1 Nueva cátedra virtual
</t>
    </r>
    <r>
      <rPr>
        <sz val="11"/>
        <rFont val="Calibri"/>
        <family val="2"/>
        <scheme val="minor"/>
      </rPr>
      <t>Para un total acumulado de 1 cátedra virtual</t>
    </r>
  </si>
  <si>
    <r>
      <t xml:space="preserve">1 Nueva cátedra virtual
</t>
    </r>
    <r>
      <rPr>
        <sz val="11"/>
        <rFont val="Calibri"/>
        <family val="2"/>
        <scheme val="minor"/>
      </rPr>
      <t xml:space="preserve">
Para un total acumulado de 2 cátedras virtuales</t>
    </r>
  </si>
  <si>
    <r>
      <t xml:space="preserve">1 Nueva cátedra virtual
</t>
    </r>
    <r>
      <rPr>
        <sz val="11"/>
        <rFont val="Calibri"/>
        <family val="2"/>
        <scheme val="minor"/>
      </rPr>
      <t>Para un total acumulado de 3 cátedras virtuales</t>
    </r>
  </si>
  <si>
    <r>
      <t xml:space="preserve">1 Nueva cátedra virtual
</t>
    </r>
    <r>
      <rPr>
        <sz val="11"/>
        <rFont val="Calibri"/>
        <family val="2"/>
        <scheme val="minor"/>
      </rPr>
      <t>Para un total acumulado de 4 cátedras virtuales</t>
    </r>
  </si>
  <si>
    <r>
      <t xml:space="preserve">1 Nueva cátedra virtual
</t>
    </r>
    <r>
      <rPr>
        <sz val="11"/>
        <rFont val="Calibri"/>
        <family val="2"/>
        <scheme val="minor"/>
      </rPr>
      <t>Para un total acumulado de 5 cátedras virtuales</t>
    </r>
    <r>
      <rPr>
        <b/>
        <sz val="11"/>
        <rFont val="Calibri"/>
        <family val="2"/>
        <scheme val="minor"/>
      </rPr>
      <t xml:space="preserve">
</t>
    </r>
  </si>
  <si>
    <r>
      <t xml:space="preserve">1 Nueva cátedra virtual
</t>
    </r>
    <r>
      <rPr>
        <sz val="11"/>
        <rFont val="Calibri"/>
        <family val="2"/>
        <scheme val="minor"/>
      </rPr>
      <t>Para un total acumulado de 6 cátedras virtuales</t>
    </r>
  </si>
  <si>
    <t xml:space="preserve"> Línea base (9 convenios ejecutados de 31)</t>
  </si>
  <si>
    <t>Actualización del estatuto general</t>
  </si>
  <si>
    <r>
      <t xml:space="preserve">Estatuto general actualizado y aprobado
</t>
    </r>
    <r>
      <rPr>
        <sz val="11"/>
        <rFont val="Calibri"/>
        <family val="2"/>
        <scheme val="minor"/>
      </rPr>
      <t xml:space="preserve">(Acuerdo del Consejo Superior) </t>
    </r>
  </si>
  <si>
    <t>Estatuto general actualizado e implementado</t>
  </si>
  <si>
    <t>Actualizar la Estructura Orgánica de la Universidad</t>
  </si>
  <si>
    <t>Estatuto general aprobado e implementado</t>
  </si>
  <si>
    <t>Actualizar el Estatuto General de la Universidad</t>
  </si>
  <si>
    <t>Estatuto administrativo diseñado e implementado</t>
  </si>
  <si>
    <t xml:space="preserve">
Estatuto administrativo actualizado e implementado
</t>
  </si>
  <si>
    <t>Implementación de estatuto administrativo</t>
  </si>
  <si>
    <t>Reglamento de bienestar actualizado e implementado</t>
  </si>
  <si>
    <t>Reglamento de bienestar universitario vigente sin actualizar</t>
  </si>
  <si>
    <t>Reglamento de bienestar universitario actualizado e implementado</t>
  </si>
  <si>
    <r>
      <t xml:space="preserve">Estatuto administrativo 
actualizado y aprobado
</t>
    </r>
    <r>
      <rPr>
        <sz val="11"/>
        <rFont val="Calibri"/>
        <family val="2"/>
        <scheme val="minor"/>
      </rPr>
      <t xml:space="preserve">(Acuerdo del Consejo Superior) </t>
    </r>
  </si>
  <si>
    <t>Implementación reglamento de bienestar universitario</t>
  </si>
  <si>
    <t>Fases ejecutadas para la implementación del MIPG</t>
  </si>
  <si>
    <t xml:space="preserve">
Fase 3 
Socialización planes de acción
Fase 4 
Ejecución planes de acción
Fase 5
Seguimiento y monitoreo</t>
  </si>
  <si>
    <t xml:space="preserve">
Fase 5
Seguimiento y monitoreo</t>
  </si>
  <si>
    <t>Fases implementadas para la modernización de la gestión documental</t>
  </si>
  <si>
    <t>Modelo integral de comunicaciones diseñado y aprobado</t>
  </si>
  <si>
    <t>Implementación modelo integral de comunicaciones</t>
  </si>
  <si>
    <t xml:space="preserve">Diseñar e implementar un modelo integral de participación de conformidad con la norma ISO 9001 </t>
  </si>
  <si>
    <t>Implementación Modelo integral de participación</t>
  </si>
  <si>
    <t xml:space="preserve">
Fase 4 
Ejecución planes de acción
Fase 5
Seguimiento y monitoreo</t>
  </si>
  <si>
    <t>IE 6.10</t>
  </si>
  <si>
    <t>5%  de los programas con proceso de autorregulación</t>
  </si>
  <si>
    <t>2 Nuevo programa acreditado</t>
  </si>
  <si>
    <t>1 Nuevos programas acreditados</t>
  </si>
  <si>
    <t>20% de las recomendaciones del CNA cerradas</t>
  </si>
  <si>
    <t>80% de las recomendaciones del CNA cerradas</t>
  </si>
  <si>
    <t xml:space="preserve">8% de deserción estudiantil </t>
  </si>
  <si>
    <t xml:space="preserve">7.5% de deserción estudiantil </t>
  </si>
  <si>
    <t xml:space="preserve">7% de deserción estudiantil </t>
  </si>
  <si>
    <t xml:space="preserve">6.5% de deserción estudiantil </t>
  </si>
  <si>
    <t xml:space="preserve"> 
Fase 2 
Customización
Fase 3 
Capacitación
Fase 4 
Socialización
 Fase 5 
Alimentación del sistema
Fase 6 
Monitoreo y evaluación de resultados</t>
  </si>
  <si>
    <t xml:space="preserve">
 Fase 4  Conceptualización
Fase 6 
Monitoreo y evaluación de resultados
</t>
  </si>
  <si>
    <t xml:space="preserve">
Fase 5  
Socialización
Fase 6 
Monitoreo y evaluación de resultados</t>
  </si>
  <si>
    <t xml:space="preserve">
Fase 2 
Estudio de Pertinencia
Fase 3  
Reorganización
Fase 6 
Monitoreo y evaluación de resultados</t>
  </si>
  <si>
    <t xml:space="preserve">Fase 1 
Diagnóstica
</t>
  </si>
  <si>
    <t>Total de grupos de investigación categorizados
A1: 2
A: 0
B: 5
C: 15
REC: 3
TOTAL:  25</t>
  </si>
  <si>
    <r>
      <rPr>
        <b/>
        <sz val="11"/>
        <rFont val="Calibri"/>
        <family val="2"/>
        <scheme val="minor"/>
      </rPr>
      <t>22</t>
    </r>
    <r>
      <rPr>
        <sz val="11"/>
        <rFont val="Calibri"/>
        <family val="2"/>
        <scheme val="minor"/>
      </rPr>
      <t xml:space="preserve"> Grupos de investigación categorizados por COLCIENCIAS
A1: 2
A: 0
B: 5
C: 15
REC: 0
</t>
    </r>
    <r>
      <rPr>
        <b/>
        <sz val="11"/>
        <rFont val="Calibri"/>
        <family val="2"/>
        <scheme val="minor"/>
      </rPr>
      <t>TOTAL: 22</t>
    </r>
  </si>
  <si>
    <t>Senior: 3
Asociado: 16
Junior: 22
TOTAL: 41</t>
  </si>
  <si>
    <t>22% de Estudiantes participantes en semilleros de investigación</t>
  </si>
  <si>
    <t>2020: LATI 4,0</t>
  </si>
  <si>
    <t>Implementación del modelo de seguimiento a graduados</t>
  </si>
  <si>
    <r>
      <t xml:space="preserve">1 Nuevo proyecto de investigación
</t>
    </r>
    <r>
      <rPr>
        <sz val="11"/>
        <rFont val="Calibri"/>
        <family val="2"/>
        <scheme val="minor"/>
      </rPr>
      <t>Para un total acumulado de 9 proyectos de investigación</t>
    </r>
  </si>
  <si>
    <r>
      <t>1 N</t>
    </r>
    <r>
      <rPr>
        <sz val="11"/>
        <rFont val="Calibri"/>
        <family val="2"/>
        <scheme val="minor"/>
      </rPr>
      <t>uevo</t>
    </r>
    <r>
      <rPr>
        <b/>
        <sz val="11"/>
        <rFont val="Calibri"/>
        <family val="2"/>
        <scheme val="minor"/>
      </rPr>
      <t xml:space="preserve"> </t>
    </r>
    <r>
      <rPr>
        <sz val="11"/>
        <rFont val="Calibri"/>
        <family val="2"/>
        <scheme val="minor"/>
      </rPr>
      <t>proyecto de investigación en alianza estratégica internacional por cada año
(</t>
    </r>
    <r>
      <rPr>
        <b/>
        <sz val="11"/>
        <rFont val="Calibri"/>
        <family val="2"/>
        <scheme val="minor"/>
      </rPr>
      <t xml:space="preserve">13 </t>
    </r>
    <r>
      <rPr>
        <sz val="11"/>
        <rFont val="Calibri"/>
        <family val="2"/>
        <scheme val="minor"/>
      </rPr>
      <t>proyectos de investigación en alianza estratégica internacional en total)</t>
    </r>
  </si>
  <si>
    <r>
      <rPr>
        <b/>
        <sz val="11"/>
        <rFont val="Calibri"/>
        <family val="2"/>
        <scheme val="minor"/>
      </rPr>
      <t xml:space="preserve">45 </t>
    </r>
    <r>
      <rPr>
        <sz val="11"/>
        <rFont val="Calibri"/>
        <family val="2"/>
        <scheme val="minor"/>
      </rPr>
      <t>Nuevos estudiantes 
con movilidad académica nacional e internacional</t>
    </r>
  </si>
  <si>
    <r>
      <t xml:space="preserve">5 Nuevos estudiantes con movilidad académica
</t>
    </r>
    <r>
      <rPr>
        <sz val="11"/>
        <rFont val="Calibri"/>
        <family val="2"/>
        <scheme val="minor"/>
      </rPr>
      <t>Para un total acumulado de 220 estudiantes con movilidad académica</t>
    </r>
  </si>
  <si>
    <r>
      <t xml:space="preserve">10 Nuevos estudiantes con movilidad académica
</t>
    </r>
    <r>
      <rPr>
        <sz val="11"/>
        <rFont val="Calibri"/>
        <family val="2"/>
        <scheme val="minor"/>
      </rPr>
      <t>Para un total acumulado de 230 estudiantes con movilidad académica</t>
    </r>
  </si>
  <si>
    <r>
      <t xml:space="preserve">10 Nuevos estudiantes con movilidad académica
</t>
    </r>
    <r>
      <rPr>
        <sz val="11"/>
        <rFont val="Calibri"/>
        <family val="2"/>
        <scheme val="minor"/>
      </rPr>
      <t>Para un total acumulado de 240 estudiantes con movilidad académica</t>
    </r>
  </si>
  <si>
    <r>
      <t xml:space="preserve">10 Nuevos estudiantes con movilidad académica
</t>
    </r>
    <r>
      <rPr>
        <sz val="11"/>
        <rFont val="Calibri"/>
        <family val="2"/>
        <scheme val="minor"/>
      </rPr>
      <t>Para un total acumulado de 250 estudiantes con movilidad académica</t>
    </r>
  </si>
  <si>
    <r>
      <t xml:space="preserve">10 Nuevos estudiantes con movilidad académica
</t>
    </r>
    <r>
      <rPr>
        <sz val="11"/>
        <rFont val="Calibri"/>
        <family val="2"/>
        <scheme val="minor"/>
      </rPr>
      <t>Para un total acumulado de 260 estudiantes con movilidad académica</t>
    </r>
  </si>
  <si>
    <r>
      <t xml:space="preserve">1 Nuevo convenio
</t>
    </r>
    <r>
      <rPr>
        <sz val="11"/>
        <rFont val="Calibri"/>
        <family val="2"/>
        <scheme val="minor"/>
      </rPr>
      <t>Para un total acumulado de 1 nuevos convenios</t>
    </r>
  </si>
  <si>
    <r>
      <t xml:space="preserve">Incrementar </t>
    </r>
    <r>
      <rPr>
        <b/>
        <sz val="11"/>
        <rFont val="Calibri"/>
        <family val="2"/>
        <scheme val="minor"/>
      </rPr>
      <t xml:space="preserve">2 </t>
    </r>
    <r>
      <rPr>
        <sz val="11"/>
        <rFont val="Calibri"/>
        <family val="2"/>
        <scheme val="minor"/>
      </rPr>
      <t>convenios por año
(A partir del 2021</t>
    </r>
  </si>
  <si>
    <r>
      <t xml:space="preserve">2 Nuevos convenios
</t>
    </r>
    <r>
      <rPr>
        <sz val="11"/>
        <rFont val="Calibri"/>
        <family val="2"/>
        <scheme val="minor"/>
      </rPr>
      <t>Para un total acumulado de 33 nuevos convenios</t>
    </r>
    <r>
      <rPr>
        <b/>
        <sz val="11"/>
        <rFont val="Calibri"/>
        <family val="2"/>
        <scheme val="minor"/>
      </rPr>
      <t xml:space="preserve"> </t>
    </r>
  </si>
  <si>
    <r>
      <t xml:space="preserve">2 Nuevos convenios
</t>
    </r>
    <r>
      <rPr>
        <sz val="11"/>
        <rFont val="Calibri"/>
        <family val="2"/>
        <scheme val="minor"/>
      </rPr>
      <t xml:space="preserve">
Para un total acumulado de 37 nuevos convenios </t>
    </r>
  </si>
  <si>
    <r>
      <t xml:space="preserve">2 Nuevos convenios
</t>
    </r>
    <r>
      <rPr>
        <sz val="11"/>
        <rFont val="Calibri"/>
        <family val="2"/>
        <scheme val="minor"/>
      </rPr>
      <t>Para un total acumulado de 49 nuevos convenios</t>
    </r>
    <r>
      <rPr>
        <b/>
        <sz val="11"/>
        <rFont val="Calibri"/>
        <family val="2"/>
        <scheme val="minor"/>
      </rPr>
      <t xml:space="preserve"> </t>
    </r>
  </si>
  <si>
    <r>
      <t xml:space="preserve">2 Nuevos convenios
</t>
    </r>
    <r>
      <rPr>
        <sz val="11"/>
        <rFont val="Calibri"/>
        <family val="2"/>
        <scheme val="minor"/>
      </rPr>
      <t xml:space="preserve">Para un total acumulado de 51 nuevos convenios </t>
    </r>
  </si>
  <si>
    <t>Diseñar e implementar un programa de gestión del cambio y gestión del conocimiento para los docentes  de la institución</t>
  </si>
  <si>
    <t>Diseñar e implementar un programa de gestión del cambio y gestión del conocimiento para los colaboradores administrativos de la institución</t>
  </si>
  <si>
    <t xml:space="preserve">Incrementar el numero de docentes capacitados en el manejo de un segundo idioma (multilingüismo), en pedagogía y en TIC.
</t>
  </si>
  <si>
    <r>
      <t xml:space="preserve"> 50% PEP de los programas actualizados y articulados con el MOPEI
</t>
    </r>
    <r>
      <rPr>
        <sz val="11"/>
        <rFont val="Calibri"/>
        <family val="2"/>
        <scheme val="minor"/>
      </rPr>
      <t>(Consejos de Facultad)</t>
    </r>
  </si>
  <si>
    <t>piloto con un centro de ingles</t>
  </si>
  <si>
    <t>15% de docentes capacitados que desarrollan mediaciones TIC</t>
  </si>
  <si>
    <t>65% de docentes capacitados que desarrollan mediaciones TIC</t>
  </si>
  <si>
    <r>
      <rPr>
        <b/>
        <sz val="11"/>
        <rFont val="Calibri"/>
        <family val="2"/>
        <scheme val="minor"/>
      </rPr>
      <t xml:space="preserve">
5%</t>
    </r>
    <r>
      <rPr>
        <sz val="11"/>
        <rFont val="Calibri"/>
        <family val="2"/>
        <scheme val="minor"/>
      </rPr>
      <t xml:space="preserve"> de incremento anual en beneficiados sobre el año anterior
(A partir del 2021)
</t>
    </r>
    <r>
      <rPr>
        <b/>
        <sz val="11"/>
        <rFont val="Calibri"/>
        <family val="2"/>
        <scheme val="minor"/>
      </rPr>
      <t/>
    </r>
  </si>
  <si>
    <t>3 Transformaciones</t>
  </si>
  <si>
    <r>
      <t xml:space="preserve">
</t>
    </r>
    <r>
      <rPr>
        <b/>
        <sz val="11"/>
        <rFont val="Calibri"/>
        <family val="2"/>
        <scheme val="minor"/>
      </rPr>
      <t>0.4%</t>
    </r>
    <r>
      <rPr>
        <sz val="11"/>
        <rFont val="Calibri"/>
        <family val="2"/>
        <scheme val="minor"/>
      </rPr>
      <t xml:space="preserve"> de anual incremento sobre la línea base
(A partir del 2021)
</t>
    </r>
  </si>
  <si>
    <r>
      <rPr>
        <b/>
        <sz val="11"/>
        <rFont val="Calibri"/>
        <family val="2"/>
        <scheme val="minor"/>
      </rPr>
      <t xml:space="preserve"> 2%</t>
    </r>
    <r>
      <rPr>
        <sz val="11"/>
        <rFont val="Calibri"/>
        <family val="2"/>
        <scheme val="minor"/>
      </rPr>
      <t xml:space="preserve"> de incremento anual en el número de inscritos con relación a la línea base
(A partir del 2022)</t>
    </r>
  </si>
  <si>
    <t>Implementación del programa de gestión del cambio y del conocimiento para administrativos</t>
  </si>
  <si>
    <t>Implementación del programa de gestión del cambio y del conocimiento para docentes</t>
  </si>
  <si>
    <t>Programa de gestión del cambio y del conocimiento diseñado  e implementado</t>
  </si>
  <si>
    <t>Programa de gestión del cambio y del conocimiento elaborado e implementado</t>
  </si>
  <si>
    <r>
      <rPr>
        <b/>
        <sz val="11"/>
        <rFont val="Calibri"/>
        <family val="2"/>
        <scheme val="minor"/>
      </rPr>
      <t xml:space="preserve">83% </t>
    </r>
    <r>
      <rPr>
        <sz val="11"/>
        <rFont val="Calibri"/>
        <family val="2"/>
        <scheme val="minor"/>
      </rPr>
      <t xml:space="preserve">de favorabilidad en las encuestas de percepción del clima laboral en los docentes (año 2019)
</t>
    </r>
    <r>
      <rPr>
        <b/>
        <sz val="11"/>
        <rFont val="Calibri"/>
        <family val="2"/>
        <scheme val="minor"/>
      </rPr>
      <t>77%</t>
    </r>
    <r>
      <rPr>
        <sz val="11"/>
        <rFont val="Calibri"/>
        <family val="2"/>
        <scheme val="minor"/>
      </rPr>
      <t xml:space="preserve"> de favorabilidad en las encuestas de percepción del clima laboral en los administrativos (año 2016)</t>
    </r>
  </si>
  <si>
    <t>78% de favorabilidad en las encuestas de percepción del clima laboral de administrativos</t>
  </si>
  <si>
    <t>84% de favorabilidad en las encuestas de percepción del clima laboral de docentes</t>
  </si>
  <si>
    <t>79% de favorabilidad en las encuestas de percepción del clima laboral de administrativos</t>
  </si>
  <si>
    <t>80% de favorabilidad en las encuestas de percepción del clima laboral administrativos</t>
  </si>
  <si>
    <t>85% de favorabilidad en las encuestas de percepción del clima laboral de docentes</t>
  </si>
  <si>
    <t>86% de favorabilidad en las encuestas de percepción del clima laboral docentes</t>
  </si>
  <si>
    <r>
      <rPr>
        <b/>
        <sz val="11"/>
        <rFont val="Calibri"/>
        <family val="2"/>
        <scheme val="minor"/>
      </rPr>
      <t xml:space="preserve">1% </t>
    </r>
    <r>
      <rPr>
        <sz val="11"/>
        <rFont val="Calibri"/>
        <family val="2"/>
        <scheme val="minor"/>
      </rPr>
      <t>de Incremento bianual en la medición general del clima organizacional tanto para docentes como para administrativos</t>
    </r>
  </si>
  <si>
    <r>
      <rPr>
        <b/>
        <sz val="11"/>
        <rFont val="Calibri"/>
        <family val="2"/>
        <scheme val="minor"/>
      </rPr>
      <t xml:space="preserve">39 </t>
    </r>
    <r>
      <rPr>
        <sz val="11"/>
        <rFont val="Calibri"/>
        <family val="2"/>
        <scheme val="minor"/>
      </rPr>
      <t xml:space="preserve">Investigadores categorizados por COLCIENCIAS
(Vinculados a la Unicolmayor)
Senior: 3
Asociado: 16
Junior: 20
</t>
    </r>
    <r>
      <rPr>
        <b/>
        <sz val="11"/>
        <rFont val="Calibri"/>
        <family val="2"/>
        <scheme val="minor"/>
      </rPr>
      <t>TOTAL: 39</t>
    </r>
  </si>
  <si>
    <t>((Ingresos del periodo actual por venta de servicios - ingresos del periodo de línea base por venta de servicios) / ingresos del periodo anterior de línea base por venta de servicios) *100</t>
  </si>
  <si>
    <t>((Ingresos del periodo actual por venta de educación continuada - ingresos del periodo de línea base por venta de educación continuada)/ ingresos del periodo de línea base por venta de  educación continuada) *100</t>
  </si>
  <si>
    <r>
      <rPr>
        <b/>
        <sz val="11"/>
        <rFont val="Calibri"/>
        <family val="2"/>
        <scheme val="minor"/>
      </rPr>
      <t xml:space="preserve">10 </t>
    </r>
    <r>
      <rPr>
        <sz val="11"/>
        <rFont val="Calibri"/>
        <family val="2"/>
        <scheme val="minor"/>
      </rPr>
      <t>Transformaciones durante la vigencia del PDI
(A partir del 2022)</t>
    </r>
  </si>
  <si>
    <t xml:space="preserve">Consolidar e implementar un programa para el fortalecimiento del sentido de pertenencia institucional, convivencia, cultura universitaria en el marco de la gestión del cambio institucional.
</t>
  </si>
  <si>
    <t>IE 7.17</t>
  </si>
  <si>
    <t>Estrategia 1.1</t>
  </si>
  <si>
    <t>Estrategia 1.2</t>
  </si>
  <si>
    <t>Estrategia 1.3</t>
  </si>
  <si>
    <t>EJE ESTRATÉGICO No 1 DOCENCIA</t>
  </si>
  <si>
    <t>AÑO</t>
  </si>
  <si>
    <t>TOTAL</t>
  </si>
  <si>
    <t>Estrategia 1.4</t>
  </si>
  <si>
    <t>EJE ESTRATEGICO No.2 INVESTIGACIÓN</t>
  </si>
  <si>
    <t>Estrategia 2.1</t>
  </si>
  <si>
    <t>Estrategia 2.2</t>
  </si>
  <si>
    <t>Estrategia 2.3</t>
  </si>
  <si>
    <t>EJE ESTRATEGICO No.3 PROYECCIÓN SOCIAL</t>
  </si>
  <si>
    <t>Estrategia 3.1</t>
  </si>
  <si>
    <t>Estrategia 3.2</t>
  </si>
  <si>
    <t>Estrategia 3.3</t>
  </si>
  <si>
    <t>Estrategia 3.4</t>
  </si>
  <si>
    <t>EJE ESTRATEGICO No.4 BIENESTAR</t>
  </si>
  <si>
    <t>Estrategia 4.1</t>
  </si>
  <si>
    <t>Estrategia 4.2</t>
  </si>
  <si>
    <t>EJE ESTRATEGICO No.5 INTERNACIONALIZACIÓN</t>
  </si>
  <si>
    <t>EJE ESTRATEGICO No.6 PROCESOS ACADEMICOS Y ADMINISTRATIVOS</t>
  </si>
  <si>
    <t>Estrategia 5.1</t>
  </si>
  <si>
    <t>Estrategia 5.2</t>
  </si>
  <si>
    <t>Estrategia 5.3</t>
  </si>
  <si>
    <t xml:space="preserve"> EJE ESTRATEGICO No. 7 GESTIÓN INTEGRAL DE RECURSOS</t>
  </si>
  <si>
    <t>Estrategia 6.1</t>
  </si>
  <si>
    <t>Estrategia 6.2</t>
  </si>
  <si>
    <t>Estrategia 7.1</t>
  </si>
  <si>
    <t>Estrategia 7.2</t>
  </si>
  <si>
    <t>Estrategia 7.3</t>
  </si>
  <si>
    <t>Estrategia 7.4</t>
  </si>
  <si>
    <t>ESTRATEGIAS ANUALIZADAS</t>
  </si>
  <si>
    <t>0.4% de incremento anual sobre la línea base</t>
  </si>
  <si>
    <t>Porcentaje de equipos con obsolescencia renovados</t>
  </si>
  <si>
    <t>Política de Gobierno Digital implementada</t>
  </si>
  <si>
    <t>Diagnostico de implementación de la política</t>
  </si>
  <si>
    <t>Fase 1. Diagnostico actualizado
Fase 2. Plan de trabajo para la implementación de la política</t>
  </si>
  <si>
    <t xml:space="preserve">
Fase 3 Implementación de la política</t>
  </si>
  <si>
    <t>No tiene línea base</t>
  </si>
  <si>
    <r>
      <t xml:space="preserve">Modelo Financiero diseñado y aprobado
</t>
    </r>
    <r>
      <rPr>
        <sz val="11"/>
        <rFont val="Calibri"/>
        <family val="2"/>
        <scheme val="minor"/>
      </rPr>
      <t>(Concepto comité de presupuesto y aprobación de rectoría)</t>
    </r>
  </si>
  <si>
    <t>(Valor apropiado de excedentes financieros en los proyectos de inversión relacionados con las funciones misionales para la siguiente vigencia/ excedentes financieros generados en la vigencia actual) *100</t>
  </si>
  <si>
    <t>Cubrir las  vacantes de empleos públicos administrativos, de los niveles profesional, técnico, operativo y asistencial mediante concurso para ingreso a la carrera administrativa</t>
  </si>
  <si>
    <r>
      <rPr>
        <b/>
        <sz val="11"/>
        <rFont val="Calibri"/>
        <family val="2"/>
        <scheme val="minor"/>
      </rPr>
      <t xml:space="preserve">46%
66 </t>
    </r>
    <r>
      <rPr>
        <sz val="11"/>
        <rFont val="Calibri"/>
        <family val="2"/>
        <scheme val="minor"/>
      </rPr>
      <t>Plazas ocupadas por personal inscrito en carrera administrativa cubiertas, de 144 a cubrir por concurso publico de méritos</t>
    </r>
  </si>
  <si>
    <r>
      <rPr>
        <b/>
        <sz val="11"/>
        <rFont val="Calibri"/>
        <family val="2"/>
        <scheme val="minor"/>
      </rPr>
      <t xml:space="preserve">100% </t>
    </r>
    <r>
      <rPr>
        <sz val="11"/>
        <rFont val="Calibri"/>
        <family val="2"/>
        <scheme val="minor"/>
      </rPr>
      <t xml:space="preserve">de las  vacantes de empleos públicos administrativos, de los niveles profesional, técnico, operativo y asistencial mediante concurso publico de méritos para ingreso a la carrera administrativa
</t>
    </r>
  </si>
  <si>
    <t>100% de las  vacantes de empleos públicos administrativos, de los niveles profesional, técnico, operativo y asistencial mediante concurso para ingreso a la carrera administrativa</t>
  </si>
  <si>
    <t>Programa de gestión del cambio y conocimiento elaborado y aprobado
(Aprobado por Rectoría)</t>
  </si>
  <si>
    <t>RELACIÓN ESTRATEGIAS Vs PROYECTOS DE INVERSIÓN
Escenario Optimista</t>
  </si>
  <si>
    <t>RELACIÓN ESTRATEGIAS Vs PROYECTOS DE INVERSIÓN
Escenario Moderado (Reducción 10%)</t>
  </si>
  <si>
    <r>
      <t xml:space="preserve">Reglamento estudiantil de pregrado actualizado y aprobado
</t>
    </r>
    <r>
      <rPr>
        <sz val="11"/>
        <rFont val="Calibri"/>
        <family val="2"/>
        <scheme val="minor"/>
      </rPr>
      <t xml:space="preserve">(Acuerdo del Consejo Superior) </t>
    </r>
  </si>
  <si>
    <t>Actualización reglamento estudiantil de pregrado</t>
  </si>
  <si>
    <r>
      <t>Estatuto docente actualizado y aprobado</t>
    </r>
    <r>
      <rPr>
        <sz val="11"/>
        <rFont val="Calibri"/>
        <family val="2"/>
        <scheme val="minor"/>
      </rPr>
      <t xml:space="preserve">
(Acuerdo del Consejo Superior) </t>
    </r>
  </si>
  <si>
    <t>Propuesta del estatuto administrativo del año 2014 en Vicerrectoría Administrativa</t>
  </si>
  <si>
    <t xml:space="preserve">Estatuto docente actualizado </t>
  </si>
  <si>
    <t xml:space="preserve">Reglamento estudiantil de pregrado actualizado </t>
  </si>
  <si>
    <t xml:space="preserve">
Fase 2
Actualización de la Tablas de Retención Documental TRD
</t>
  </si>
  <si>
    <t>Estatuto general vigente sin actualizar
Documento propuesta de mesas de trabajo del estatuto general - año 2018</t>
  </si>
  <si>
    <t>Reglamento estudiantil de pregrado vigente sin actualizar
Propuesta de reglamento estudiantil de pregrado presentada ante el  CSU en el año 2019</t>
  </si>
  <si>
    <r>
      <rPr>
        <b/>
        <sz val="11"/>
        <rFont val="Calibri"/>
        <family val="2"/>
        <scheme val="minor"/>
      </rPr>
      <t xml:space="preserve">5 </t>
    </r>
    <r>
      <rPr>
        <sz val="11"/>
        <rFont val="Calibri"/>
        <family val="2"/>
        <scheme val="minor"/>
      </rPr>
      <t>Fases ejecutadas para la modernización de la gestión documental</t>
    </r>
  </si>
  <si>
    <r>
      <rPr>
        <b/>
        <sz val="11"/>
        <rFont val="Calibri"/>
        <family val="2"/>
        <scheme val="minor"/>
      </rPr>
      <t xml:space="preserve">6 </t>
    </r>
    <r>
      <rPr>
        <sz val="11"/>
        <rFont val="Calibri"/>
        <family val="2"/>
        <scheme val="minor"/>
      </rPr>
      <t xml:space="preserve"> fases implementadas para cumplir con la política de investigación</t>
    </r>
  </si>
  <si>
    <t>Modelo integral de participación diseñado e implementado</t>
  </si>
  <si>
    <t>Estructura orgánica actualizada e implementada</t>
  </si>
  <si>
    <t>Estudios base para el diseño de la estructura orgánica del año 2014</t>
  </si>
  <si>
    <t xml:space="preserve">
Actualización del estudio de la estructura Orgánica</t>
  </si>
  <si>
    <r>
      <t xml:space="preserve">
Aprobación  de la nueva estructura orgánica</t>
    </r>
    <r>
      <rPr>
        <sz val="11"/>
        <rFont val="Calibri"/>
        <family val="2"/>
        <scheme val="minor"/>
      </rPr>
      <t xml:space="preserve"> 
(Acuerdo del Consejo Superior) </t>
    </r>
  </si>
  <si>
    <t xml:space="preserve">
Concurso público para proveer los cargos de la nueva estructura orgánica</t>
  </si>
  <si>
    <t>Estatuto docente vigente sin actualizar
Propuesta del  estatuto docente aprobada el 28 de abril de 2019 por el Consejo Académico</t>
  </si>
  <si>
    <r>
      <t xml:space="preserve">Reglamento de bienestar universitario actualizado y revisado
</t>
    </r>
    <r>
      <rPr>
        <sz val="11"/>
        <rFont val="Calibri"/>
        <family val="2"/>
        <scheme val="minor"/>
      </rPr>
      <t xml:space="preserve">(Concepto del Consejo Académico)
</t>
    </r>
    <r>
      <rPr>
        <b/>
        <sz val="11"/>
        <rFont val="Calibri"/>
        <family val="2"/>
        <scheme val="minor"/>
      </rPr>
      <t>Reglamento de bienestar universitario actualizado y aprobado</t>
    </r>
    <r>
      <rPr>
        <sz val="11"/>
        <rFont val="Calibri"/>
        <family val="2"/>
        <scheme val="minor"/>
      </rPr>
      <t xml:space="preserve">
(Acuerdo del Consejo Superior) </t>
    </r>
  </si>
  <si>
    <t>Implementar el Modelo Integrado de Planeación y Gestión MIPG en el área administrativa</t>
  </si>
  <si>
    <t>Sistema de Gestión Calidad SISGECC
Modelo Estándar de Control Interno MECI</t>
  </si>
  <si>
    <r>
      <rPr>
        <b/>
        <sz val="11"/>
        <rFont val="Calibri"/>
        <family val="2"/>
        <scheme val="minor"/>
      </rPr>
      <t xml:space="preserve">5 </t>
    </r>
    <r>
      <rPr>
        <sz val="11"/>
        <rFont val="Calibri"/>
        <family val="2"/>
        <scheme val="minor"/>
      </rPr>
      <t xml:space="preserve">Fases ejecutadas para la implementación del Modelo Integrado de Planeación y Gestión MIPG </t>
    </r>
  </si>
  <si>
    <t>Fase 1
Diagnostico estado implementación políticas del MIPG
Fase 2 
Elaboración planes de acción MIPG
Fase 3 
Socialización planes de acción</t>
  </si>
  <si>
    <t xml:space="preserve">Modernizar la gestión documental de la Universidad en el área Administrativa </t>
  </si>
  <si>
    <t>Diagnostico integral del estado archivístico de la Universidad 2019</t>
  </si>
  <si>
    <r>
      <t xml:space="preserve">
Fase 1
Diseño del Plan de Gestión Documental PGD
</t>
    </r>
    <r>
      <rPr>
        <sz val="11"/>
        <rFont val="Calibri"/>
        <family val="2"/>
        <scheme val="minor"/>
      </rPr>
      <t xml:space="preserve">(Aprobado por el comité de gestión y desempeño institucional)
</t>
    </r>
    <r>
      <rPr>
        <b/>
        <sz val="11"/>
        <rFont val="Calibri"/>
        <family val="2"/>
        <scheme val="minor"/>
      </rPr>
      <t xml:space="preserve">
Fase 2</t>
    </r>
    <r>
      <rPr>
        <sz val="11"/>
        <rFont val="Calibri"/>
        <family val="2"/>
        <scheme val="minor"/>
      </rPr>
      <t xml:space="preserve">
</t>
    </r>
    <r>
      <rPr>
        <b/>
        <sz val="11"/>
        <rFont val="Calibri"/>
        <family val="2"/>
        <scheme val="minor"/>
      </rPr>
      <t>Actualización de la Tablas de Retención Documental TRD</t>
    </r>
  </si>
  <si>
    <t xml:space="preserve">
Fase 3
Elaboración de las tablas de valoración documental TVD
Fase 4
Análisis y diseño de alternativas de solución para la creación del archivo central y modernización de los sistemas de información</t>
  </si>
  <si>
    <t xml:space="preserve">
Fase 5
Implementación de las alternativas de solución seleccionadas
</t>
  </si>
  <si>
    <t xml:space="preserve">
Fase 5
Implementación de las alternativas de solución seleccionadas</t>
  </si>
  <si>
    <t>Redes sociales oficiales
Boletín institucional imaginario Unicolmayor
Emisora Unicolmayor
Pagina web Institucional</t>
  </si>
  <si>
    <r>
      <t xml:space="preserve">Modelo integral de comunicaciones diseñado y aprobado
</t>
    </r>
    <r>
      <rPr>
        <sz val="11"/>
        <rFont val="Calibri"/>
        <family val="2"/>
        <scheme val="minor"/>
      </rPr>
      <t>(Aprobado por Rectoría)</t>
    </r>
  </si>
  <si>
    <r>
      <t xml:space="preserve">Modelo integral de participación diseñado y aprobado
</t>
    </r>
    <r>
      <rPr>
        <sz val="11"/>
        <rFont val="Calibri"/>
        <family val="2"/>
        <scheme val="minor"/>
      </rPr>
      <t>(Aprobado por Rectoría)</t>
    </r>
  </si>
  <si>
    <r>
      <t xml:space="preserve">Secretaria General
</t>
    </r>
    <r>
      <rPr>
        <sz val="11"/>
        <rFont val="Calibri"/>
        <family val="2"/>
        <scheme val="minor"/>
      </rPr>
      <t xml:space="preserve">
Oficina de Planeación, Sistemas y Desarrollo</t>
    </r>
  </si>
  <si>
    <r>
      <t xml:space="preserve">Modelo de seguimiento a graduados actualizado y aprobado
</t>
    </r>
    <r>
      <rPr>
        <sz val="11"/>
        <rFont val="Calibri"/>
        <family val="2"/>
        <scheme val="minor"/>
      </rPr>
      <t>(Acuerdo del Consejo Académico)</t>
    </r>
    <r>
      <rPr>
        <b/>
        <sz val="11"/>
        <rFont val="Calibri"/>
        <family val="2"/>
        <scheme val="minor"/>
      </rPr>
      <t xml:space="preserve">
</t>
    </r>
  </si>
  <si>
    <r>
      <rPr>
        <b/>
        <sz val="11"/>
        <rFont val="Calibri"/>
        <family val="2"/>
        <scheme val="minor"/>
      </rPr>
      <t xml:space="preserve">100%
5 </t>
    </r>
    <r>
      <rPr>
        <sz val="11"/>
        <rFont val="Calibri"/>
        <family val="2"/>
        <scheme val="minor"/>
      </rPr>
      <t>Convenios con instituciones y centros especializados en el estudio de culturas y regiones extranjeras</t>
    </r>
    <r>
      <rPr>
        <b/>
        <sz val="11"/>
        <rFont val="Calibri"/>
        <family val="2"/>
        <scheme val="minor"/>
      </rPr>
      <t xml:space="preserve">
</t>
    </r>
    <r>
      <rPr>
        <sz val="11"/>
        <rFont val="Calibri"/>
        <family val="2"/>
        <scheme val="minor"/>
      </rPr>
      <t xml:space="preserve">
(</t>
    </r>
    <r>
      <rPr>
        <b/>
        <sz val="11"/>
        <rFont val="Calibri"/>
        <family val="2"/>
        <scheme val="minor"/>
      </rPr>
      <t xml:space="preserve">1 </t>
    </r>
    <r>
      <rPr>
        <sz val="11"/>
        <rFont val="Calibri"/>
        <family val="2"/>
        <scheme val="minor"/>
      </rPr>
      <t>Nuevo convenio por año a partir del 2021)</t>
    </r>
  </si>
  <si>
    <t xml:space="preserve">(No. de estudiantes identificados por el sistema de alertas tempranas que recibieron beneficios socioeconómicos que no perdieron asignaturas / No. de estudiantes identificados por el sistema de alertas tempranas) * 100 
(El dato se calcula mediante promedio anual ((semestre 1 + semestre 2)/2)))
(Indicador expresado en términos de sostenimiento de valores 2021-2025)
</t>
  </si>
  <si>
    <r>
      <t xml:space="preserve">LÍNEA BASE 2019
</t>
    </r>
    <r>
      <rPr>
        <sz val="11"/>
        <rFont val="Calibri"/>
        <family val="2"/>
        <scheme val="minor"/>
      </rPr>
      <t>Correo electrónico de la división de Promoción y Relaciones Interinstitucionales de fecha lun, 16 dic. 2019 a las 16:37  y correo electrónico jueves 6/02/2020 3:53 p. m. con listados soporte de los 533 estudiantes.</t>
    </r>
  </si>
  <si>
    <t xml:space="preserve">Consolidar e implementar un programa para el fortalecimiento del sentido de pertenencia institucional, convivencia, cultura universitaria en el marco de la gestión del cambio institucional. </t>
  </si>
  <si>
    <t>IE 6.</t>
  </si>
  <si>
    <t xml:space="preserve">Modernizar la gestión documental de la Universidad en el área Administrativa  </t>
  </si>
  <si>
    <t>Consolidar e implementar un programa para el fortalecimiento del sentido de pertenencia institucional, convivencia, cultura universitaria en el marco de la gestión del cambio institucional.</t>
  </si>
  <si>
    <r>
      <t xml:space="preserve">Incremento de la población estudiantil
</t>
    </r>
    <r>
      <rPr>
        <sz val="11"/>
        <color theme="1"/>
        <rFont val="Arial"/>
        <family val="2"/>
      </rPr>
      <t>(Numero de estudiantes que se incrementaran por año)</t>
    </r>
  </si>
  <si>
    <r>
      <t>% de crecimiento con respecto a la línea base de 2019</t>
    </r>
    <r>
      <rPr>
        <sz val="11"/>
        <color theme="1"/>
        <rFont val="Arial"/>
        <family val="2"/>
      </rPr>
      <t xml:space="preserve"> (valores acumulados)</t>
    </r>
  </si>
  <si>
    <t>RELACIÓN ESTRATEGIAS Vs PROYECTOS DE INVERSIÓN
Escenario Pesimista (Reducción 20%)</t>
  </si>
  <si>
    <r>
      <t xml:space="preserve">Fecha de Aprobación 
</t>
    </r>
    <r>
      <rPr>
        <sz val="14"/>
        <rFont val="Calibri"/>
        <family val="2"/>
        <scheme val="minor"/>
      </rPr>
      <t>07/05/2020</t>
    </r>
  </si>
  <si>
    <t>Acuerdo No. 004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</si>
</sst>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 #,##0_);[Red]\(&quot;$&quot;\ #,##0\)"/>
    <numFmt numFmtId="44" formatCode="_(&quot;$&quot;\ * #,##0.00_);_(&quot;$&quot;\ * \(#,##0.00\);_(&quot;$&quot;\ * &quot;-&quot;??_);_(@_)"/>
    <numFmt numFmtId="164" formatCode="_-&quot;$&quot;* #,##0.00_-;\-&quot;$&quot;* #,##0.00_-;_-&quot;$&quot;* &quot;-&quot;??_-;_-@_-"/>
    <numFmt numFmtId="165" formatCode="_-&quot;$&quot;\ * #,##0_-;\-&quot;$&quot;\ * #,##0_-;_-&quot;$&quot;\ * &quot;-&quot;_-;_-@_-"/>
    <numFmt numFmtId="166" formatCode="0.0000%"/>
    <numFmt numFmtId="167" formatCode="0.000"/>
    <numFmt numFmtId="168" formatCode="_-&quot;$&quot;\ * #,##0.00_-;\-&quot;$&quot;\ * #,##0.00_-;_-&quot;$&quot;\ * &quot;-&quot;??_-;_-@_-"/>
    <numFmt numFmtId="169" formatCode="_-&quot;$&quot;\ * #,##0_-;\-&quot;$&quot;\ * #,##0_-;_-&quot;$&quot;\ * &quot;-&quot;??_-;_-@_-"/>
    <numFmt numFmtId="170" formatCode="_-&quot;$&quot;* #,##0_-;\-&quot;$&quot;* #,##0_-;_-&quot;$&quot;* &quot;-&quot;??_-;_-@_-"/>
  </numFmts>
  <fonts count="42">
    <font>
      <sz val="11"/>
      <color theme="1"/>
      <name val="Calibri"/>
      <family val="2"/>
      <scheme val="minor"/>
    </font>
    <font>
      <sz val="11"/>
      <name val="Calibri"/>
      <family val="2"/>
      <scheme val="minor"/>
    </font>
    <font>
      <b/>
      <sz val="11"/>
      <name val="Calibri"/>
      <family val="2"/>
      <scheme val="minor"/>
    </font>
    <font>
      <b/>
      <sz val="14"/>
      <name val="Calibri"/>
      <family val="2"/>
      <scheme val="minor"/>
    </font>
    <font>
      <sz val="14"/>
      <name val="Calibri"/>
      <family val="2"/>
      <scheme val="minor"/>
    </font>
    <font>
      <b/>
      <sz val="11"/>
      <color rgb="FFFF0000"/>
      <name val="Calibri"/>
      <family val="2"/>
      <scheme val="minor"/>
    </font>
    <font>
      <sz val="11"/>
      <color rgb="FFFF0000"/>
      <name val="Calibri"/>
      <family val="2"/>
      <scheme val="minor"/>
    </font>
    <font>
      <sz val="11"/>
      <color theme="1"/>
      <name val="Calibri"/>
      <family val="2"/>
      <scheme val="minor"/>
    </font>
    <font>
      <b/>
      <sz val="11"/>
      <color rgb="FF7030A0"/>
      <name val="Calibri"/>
      <family val="2"/>
      <scheme val="minor"/>
    </font>
    <font>
      <b/>
      <sz val="14"/>
      <color theme="0"/>
      <name val="Calibri"/>
      <family val="2"/>
      <scheme val="minor"/>
    </font>
    <font>
      <sz val="20"/>
      <color theme="1"/>
      <name val="Corbel"/>
      <family val="2"/>
    </font>
    <font>
      <b/>
      <sz val="18"/>
      <color theme="1"/>
      <name val="Calibri"/>
      <family val="2"/>
      <scheme val="minor"/>
    </font>
    <font>
      <b/>
      <sz val="36"/>
      <color theme="8"/>
      <name val="Bahnschrift SemiBold"/>
      <family val="2"/>
    </font>
    <font>
      <sz val="9"/>
      <color theme="1"/>
      <name val="Calibri"/>
      <family val="2"/>
      <scheme val="minor"/>
    </font>
    <font>
      <b/>
      <sz val="9"/>
      <color theme="1"/>
      <name val="Calibri"/>
      <family val="2"/>
      <scheme val="minor"/>
    </font>
    <font>
      <b/>
      <sz val="9"/>
      <name val="Calibri"/>
      <family val="2"/>
      <scheme val="minor"/>
    </font>
    <font>
      <sz val="9"/>
      <name val="Calibri"/>
      <family val="2"/>
      <scheme val="minor"/>
    </font>
    <font>
      <b/>
      <sz val="11"/>
      <name val="Arial"/>
      <family val="2"/>
    </font>
    <font>
      <b/>
      <sz val="11"/>
      <color theme="1"/>
      <name val="Arial"/>
      <family val="2"/>
    </font>
    <font>
      <b/>
      <sz val="10"/>
      <name val="Arial"/>
      <family val="2"/>
    </font>
    <font>
      <sz val="11"/>
      <color theme="1"/>
      <name val="Arial"/>
      <family val="2"/>
    </font>
    <font>
      <sz val="11"/>
      <color rgb="FF000000"/>
      <name val="Arial"/>
      <family val="2"/>
    </font>
    <font>
      <sz val="11"/>
      <name val="Arial"/>
      <family val="2"/>
    </font>
    <font>
      <b/>
      <sz val="11"/>
      <color rgb="FF000000"/>
      <name val="Arial"/>
      <family val="2"/>
    </font>
    <font>
      <sz val="10"/>
      <name val="Arial"/>
      <family val="2"/>
    </font>
    <font>
      <b/>
      <sz val="14"/>
      <color rgb="FFFF0000"/>
      <name val="Calibri"/>
      <family val="2"/>
      <scheme val="minor"/>
    </font>
    <font>
      <sz val="10"/>
      <name val="Arial"/>
      <family val="2"/>
    </font>
    <font>
      <b/>
      <sz val="16"/>
      <color indexed="8"/>
      <name val="Calibri"/>
      <family val="2"/>
    </font>
    <font>
      <b/>
      <sz val="11"/>
      <color indexed="8"/>
      <name val="Calibri"/>
      <family val="2"/>
    </font>
    <font>
      <b/>
      <sz val="14"/>
      <color indexed="8"/>
      <name val="Calibri"/>
      <family val="2"/>
    </font>
    <font>
      <b/>
      <sz val="14"/>
      <name val="Calibri"/>
      <family val="2"/>
    </font>
    <font>
      <b/>
      <sz val="18"/>
      <color indexed="8"/>
      <name val="Calibri"/>
      <family val="2"/>
    </font>
    <font>
      <sz val="11"/>
      <name val="Calibri"/>
      <family val="2"/>
    </font>
    <font>
      <sz val="12"/>
      <name val="Calibri"/>
      <family val="2"/>
      <scheme val="minor"/>
    </font>
    <font>
      <sz val="11"/>
      <color rgb="FF240AE6"/>
      <name val="Calibri"/>
      <family val="2"/>
      <scheme val="minor"/>
    </font>
    <font>
      <sz val="14"/>
      <color rgb="FFFF0000"/>
      <name val="Calibri"/>
      <family val="2"/>
      <scheme val="minor"/>
    </font>
    <font>
      <b/>
      <sz val="14"/>
      <name val="Arial"/>
      <family val="2"/>
    </font>
    <font>
      <b/>
      <sz val="12"/>
      <name val="Arial"/>
      <family val="2"/>
    </font>
    <font>
      <b/>
      <sz val="12"/>
      <color theme="1"/>
      <name val="Calibri"/>
      <family val="2"/>
      <scheme val="minor"/>
    </font>
    <font>
      <sz val="12"/>
      <color theme="1"/>
      <name val="Calibri"/>
      <family val="2"/>
      <scheme val="minor"/>
    </font>
    <font>
      <sz val="11"/>
      <color rgb="FFFF0000"/>
      <name val="Arial"/>
      <family val="2"/>
    </font>
    <font>
      <b/>
      <sz val="12"/>
      <color theme="0"/>
      <name val="Calibri"/>
      <family val="2"/>
      <scheme val="minor"/>
    </font>
  </fonts>
  <fills count="14">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rgb="FF002774"/>
        <bgColor indexed="64"/>
      </patternFill>
    </fill>
    <fill>
      <patternFill patternType="solid">
        <fgColor theme="4" tint="0.79998168889431442"/>
        <bgColor theme="4"/>
      </patternFill>
    </fill>
    <fill>
      <patternFill patternType="solid">
        <fgColor theme="7" tint="0.79998168889431442"/>
        <bgColor theme="4"/>
      </patternFill>
    </fill>
    <fill>
      <patternFill patternType="solid">
        <fgColor rgb="FF92D05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s>
  <cellStyleXfs count="10">
    <xf numFmtId="0" fontId="0" fillId="0" borderId="0"/>
    <xf numFmtId="165" fontId="7" fillId="0" borderId="0" applyFont="0" applyFill="0" applyBorder="0" applyAlignment="0" applyProtection="0"/>
    <xf numFmtId="0" fontId="20" fillId="0" borderId="0"/>
    <xf numFmtId="0" fontId="24" fillId="0" borderId="0"/>
    <xf numFmtId="44" fontId="7" fillId="0" borderId="0" applyFont="0" applyFill="0" applyBorder="0" applyAlignment="0" applyProtection="0"/>
    <xf numFmtId="0" fontId="26" fillId="0" borderId="0"/>
    <xf numFmtId="168" fontId="24" fillId="0" borderId="0" applyNumberFormat="0" applyFill="0" applyBorder="0" applyAlignment="0" applyProtection="0"/>
    <xf numFmtId="9" fontId="7" fillId="0" borderId="0" applyFont="0" applyFill="0" applyBorder="0" applyAlignment="0" applyProtection="0"/>
    <xf numFmtId="0" fontId="24" fillId="0" borderId="0"/>
    <xf numFmtId="164" fontId="7" fillId="0" borderId="0" applyFont="0" applyFill="0" applyBorder="0" applyAlignment="0" applyProtection="0"/>
  </cellStyleXfs>
  <cellXfs count="754">
    <xf numFmtId="0" fontId="0" fillId="0" borderId="0" xfId="0"/>
    <xf numFmtId="0" fontId="1" fillId="0" borderId="0" xfId="0" applyFont="1" applyAlignment="1">
      <alignment wrapText="1"/>
    </xf>
    <xf numFmtId="0" fontId="1" fillId="0" borderId="0" xfId="0" applyFont="1" applyAlignment="1">
      <alignment vertical="center" wrapText="1"/>
    </xf>
    <xf numFmtId="0" fontId="4" fillId="0" borderId="0" xfId="0" applyFont="1" applyAlignment="1">
      <alignment wrapText="1"/>
    </xf>
    <xf numFmtId="0" fontId="1" fillId="0" borderId="1" xfId="0" applyFont="1" applyBorder="1" applyAlignment="1">
      <alignment horizontal="center" vertical="center" wrapText="1"/>
    </xf>
    <xf numFmtId="0" fontId="4" fillId="0" borderId="0" xfId="0" applyFont="1" applyAlignment="1">
      <alignment horizontal="center" wrapText="1"/>
    </xf>
    <xf numFmtId="0" fontId="4" fillId="0" borderId="0" xfId="0" applyFont="1" applyAlignment="1">
      <alignment horizontal="center" vertical="center" wrapText="1"/>
    </xf>
    <xf numFmtId="9" fontId="1"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vertical="center" wrapText="1"/>
    </xf>
    <xf numFmtId="0" fontId="1" fillId="0" borderId="1" xfId="0" applyFont="1" applyFill="1" applyBorder="1" applyAlignment="1">
      <alignment vertical="center" wrapText="1"/>
    </xf>
    <xf numFmtId="0" fontId="1"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4" fillId="0" borderId="0" xfId="0" applyFont="1" applyFill="1" applyAlignment="1">
      <alignment wrapText="1"/>
    </xf>
    <xf numFmtId="0" fontId="1" fillId="0" borderId="1" xfId="0" applyFont="1" applyBorder="1" applyAlignment="1">
      <alignment vertical="center" wrapText="1"/>
    </xf>
    <xf numFmtId="0" fontId="4" fillId="0" borderId="0" xfId="0" applyFont="1" applyBorder="1" applyAlignment="1">
      <alignment vertical="center" wrapText="1"/>
    </xf>
    <xf numFmtId="0" fontId="4" fillId="0" borderId="0" xfId="0" applyFont="1" applyBorder="1" applyAlignment="1">
      <alignment wrapText="1"/>
    </xf>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3" fillId="0" borderId="0" xfId="0" applyFont="1" applyBorder="1" applyAlignment="1">
      <alignment horizont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4" fillId="0" borderId="0" xfId="0" applyFont="1" applyAlignment="1">
      <alignment horizontal="left" wrapText="1"/>
    </xf>
    <xf numFmtId="0" fontId="1" fillId="0" borderId="1" xfId="0" applyFont="1" applyBorder="1" applyAlignment="1">
      <alignment horizontal="justify" vertical="center" wrapText="1"/>
    </xf>
    <xf numFmtId="0" fontId="1" fillId="0" borderId="1" xfId="0" applyFont="1" applyFill="1" applyBorder="1" applyAlignment="1">
      <alignment horizontal="justify" vertical="center" wrapText="1"/>
    </xf>
    <xf numFmtId="0" fontId="3" fillId="0" borderId="0" xfId="0" applyFont="1" applyAlignment="1">
      <alignment horizontal="center" wrapText="1"/>
    </xf>
    <xf numFmtId="0" fontId="3" fillId="0" borderId="0" xfId="0" applyFont="1" applyAlignment="1">
      <alignment wrapText="1"/>
    </xf>
    <xf numFmtId="0" fontId="1" fillId="4" borderId="1" xfId="0" applyFont="1" applyFill="1" applyBorder="1" applyAlignment="1">
      <alignment vertical="center" wrapText="1"/>
    </xf>
    <xf numFmtId="0" fontId="1" fillId="4" borderId="1" xfId="0" applyFont="1" applyFill="1" applyBorder="1" applyAlignment="1">
      <alignment horizontal="center" vertical="center" wrapText="1"/>
    </xf>
    <xf numFmtId="9" fontId="1" fillId="0"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3" fillId="0" borderId="1" xfId="0" applyFont="1" applyBorder="1" applyAlignment="1">
      <alignment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Fill="1" applyBorder="1" applyAlignment="1">
      <alignment horizontal="left" vertical="center" wrapText="1"/>
    </xf>
    <xf numFmtId="0" fontId="1"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1" xfId="0" applyFont="1" applyFill="1" applyBorder="1" applyAlignment="1">
      <alignment horizontal="center" vertical="center" wrapText="1"/>
    </xf>
    <xf numFmtId="9" fontId="1" fillId="0" borderId="1" xfId="0" applyNumberFormat="1" applyFont="1" applyFill="1" applyBorder="1" applyAlignment="1">
      <alignment vertical="center" wrapText="1"/>
    </xf>
    <xf numFmtId="0" fontId="2" fillId="0" borderId="1"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0" fillId="0" borderId="0" xfId="0"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wrapText="1"/>
    </xf>
    <xf numFmtId="0" fontId="13" fillId="0" borderId="0" xfId="0" applyFont="1" applyFill="1" applyAlignment="1">
      <alignment wrapText="1"/>
    </xf>
    <xf numFmtId="0" fontId="14" fillId="0" borderId="0" xfId="0" applyFont="1" applyFill="1" applyAlignment="1">
      <alignment horizontal="center" wrapText="1"/>
    </xf>
    <xf numFmtId="0" fontId="13" fillId="0" borderId="0" xfId="0" applyFont="1" applyFill="1" applyAlignment="1">
      <alignment horizontal="center" vertical="center" textRotation="90" wrapText="1"/>
    </xf>
    <xf numFmtId="0" fontId="14" fillId="0" borderId="0" xfId="0" applyFont="1" applyFill="1" applyAlignment="1">
      <alignment wrapText="1"/>
    </xf>
    <xf numFmtId="0" fontId="13" fillId="0" borderId="1" xfId="0" applyFont="1" applyFill="1" applyBorder="1" applyAlignment="1">
      <alignment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vertical="center" wrapText="1"/>
    </xf>
    <xf numFmtId="0" fontId="16" fillId="0" borderId="1" xfId="0" applyFont="1" applyFill="1" applyBorder="1" applyAlignment="1">
      <alignment horizontal="justify" vertical="center" wrapText="1"/>
    </xf>
    <xf numFmtId="0" fontId="15" fillId="0" borderId="15"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3" fillId="0" borderId="0" xfId="0" applyFont="1" applyFill="1" applyAlignment="1">
      <alignment horizontal="center" vertical="center" wrapText="1"/>
    </xf>
    <xf numFmtId="0" fontId="13" fillId="0" borderId="1" xfId="0" applyFont="1" applyFill="1" applyBorder="1" applyAlignment="1">
      <alignment horizontal="center" vertical="center" wrapText="1"/>
    </xf>
    <xf numFmtId="0" fontId="14" fillId="0" borderId="0" xfId="0" applyFont="1" applyFill="1" applyAlignment="1">
      <alignment horizontal="center" vertical="center" wrapText="1"/>
    </xf>
    <xf numFmtId="0" fontId="16" fillId="0" borderId="1" xfId="0" applyFont="1" applyFill="1" applyBorder="1" applyAlignment="1">
      <alignment horizontal="center" vertical="center" wrapText="1"/>
    </xf>
    <xf numFmtId="0" fontId="15" fillId="0" borderId="1" xfId="0" applyFont="1" applyFill="1" applyBorder="1" applyAlignment="1">
      <alignment vertical="center" wrapText="1"/>
    </xf>
    <xf numFmtId="0" fontId="13" fillId="0" borderId="2" xfId="0" applyFont="1" applyFill="1" applyBorder="1" applyAlignment="1">
      <alignment horizontal="center" vertical="center" wrapText="1"/>
    </xf>
    <xf numFmtId="0" fontId="18" fillId="0" borderId="0" xfId="0" applyFont="1" applyAlignment="1" applyProtection="1">
      <alignment wrapText="1"/>
      <protection locked="0"/>
    </xf>
    <xf numFmtId="0" fontId="17" fillId="3" borderId="4" xfId="0" applyFont="1" applyFill="1" applyBorder="1" applyAlignment="1">
      <alignment horizontal="center" vertical="center" wrapText="1"/>
    </xf>
    <xf numFmtId="0" fontId="21" fillId="0" borderId="18" xfId="2" applyNumberFormat="1" applyFont="1" applyFill="1" applyBorder="1" applyAlignment="1">
      <alignment horizontal="center" vertical="center" wrapText="1"/>
    </xf>
    <xf numFmtId="0" fontId="22" fillId="0" borderId="18" xfId="2" applyNumberFormat="1" applyFont="1" applyFill="1" applyBorder="1" applyAlignment="1">
      <alignment horizontal="center" vertical="center" wrapText="1"/>
    </xf>
    <xf numFmtId="0" fontId="21" fillId="0" borderId="18" xfId="0" applyFont="1" applyFill="1" applyBorder="1" applyAlignment="1" applyProtection="1">
      <alignment horizontal="center" vertical="center" wrapText="1"/>
      <protection hidden="1"/>
    </xf>
    <xf numFmtId="0" fontId="22" fillId="0" borderId="25" xfId="2" applyNumberFormat="1" applyFont="1" applyFill="1" applyBorder="1" applyAlignment="1">
      <alignment horizontal="left" vertical="center" wrapText="1"/>
    </xf>
    <xf numFmtId="0" fontId="18" fillId="0" borderId="26" xfId="0" applyFont="1" applyFill="1" applyBorder="1" applyAlignment="1" applyProtection="1">
      <alignment horizontal="center" vertical="center" wrapText="1"/>
      <protection locked="0"/>
    </xf>
    <xf numFmtId="0" fontId="18" fillId="0" borderId="18" xfId="0" applyFont="1" applyFill="1" applyBorder="1" applyAlignment="1" applyProtection="1">
      <alignment horizontal="center" vertical="center" wrapText="1"/>
      <protection locked="0"/>
    </xf>
    <xf numFmtId="0" fontId="23" fillId="0" borderId="18" xfId="0" applyFont="1" applyFill="1" applyBorder="1" applyAlignment="1" applyProtection="1">
      <alignment horizontal="center" vertical="center" wrapText="1"/>
      <protection locked="0"/>
    </xf>
    <xf numFmtId="0" fontId="20" fillId="0" borderId="18" xfId="0" applyFont="1" applyFill="1" applyBorder="1" applyAlignment="1">
      <alignment horizontal="center" vertical="center" wrapText="1"/>
    </xf>
    <xf numFmtId="0" fontId="21" fillId="0" borderId="1" xfId="0" applyFont="1" applyFill="1" applyBorder="1" applyAlignment="1" applyProtection="1">
      <alignment horizontal="center" vertical="center" wrapText="1"/>
      <protection locked="0"/>
    </xf>
    <xf numFmtId="0" fontId="22" fillId="0" borderId="1" xfId="2" applyNumberFormat="1" applyFont="1" applyFill="1" applyBorder="1" applyAlignment="1">
      <alignment horizontal="center" vertical="center" wrapText="1"/>
    </xf>
    <xf numFmtId="0" fontId="21" fillId="0" borderId="1" xfId="0" applyFont="1" applyFill="1" applyBorder="1" applyAlignment="1" applyProtection="1">
      <alignment horizontal="center" vertical="center" wrapText="1"/>
      <protection hidden="1"/>
    </xf>
    <xf numFmtId="0" fontId="22" fillId="0" borderId="2" xfId="2" applyNumberFormat="1" applyFont="1" applyFill="1" applyBorder="1" applyAlignment="1">
      <alignment horizontal="left" vertical="center" wrapText="1"/>
    </xf>
    <xf numFmtId="0" fontId="23" fillId="0" borderId="14"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0" fontId="20" fillId="0" borderId="1" xfId="0" applyFont="1" applyFill="1" applyBorder="1" applyAlignment="1">
      <alignment horizontal="center" vertical="center" wrapText="1"/>
    </xf>
    <xf numFmtId="0" fontId="21" fillId="0" borderId="1" xfId="2" applyNumberFormat="1" applyFont="1" applyFill="1" applyBorder="1" applyAlignment="1">
      <alignment horizontal="center" vertical="center" wrapText="1"/>
    </xf>
    <xf numFmtId="0" fontId="18" fillId="0" borderId="14" xfId="0" applyFont="1" applyFill="1" applyBorder="1" applyAlignment="1" applyProtection="1">
      <alignment horizontal="center" vertical="center" wrapText="1"/>
      <protection locked="0"/>
    </xf>
    <xf numFmtId="0" fontId="21" fillId="0" borderId="23" xfId="2" applyNumberFormat="1" applyFont="1" applyFill="1" applyBorder="1" applyAlignment="1">
      <alignment horizontal="center" vertical="center" wrapText="1"/>
    </xf>
    <xf numFmtId="0" fontId="22" fillId="0" borderId="23" xfId="2" applyNumberFormat="1" applyFont="1" applyFill="1" applyBorder="1" applyAlignment="1">
      <alignment horizontal="center" vertical="center" wrapText="1"/>
    </xf>
    <xf numFmtId="0" fontId="21" fillId="0" borderId="23" xfId="0" applyFont="1" applyFill="1" applyBorder="1" applyAlignment="1" applyProtection="1">
      <alignment horizontal="center" vertical="center" wrapText="1"/>
      <protection hidden="1"/>
    </xf>
    <xf numFmtId="0" fontId="22" fillId="0" borderId="28" xfId="2" applyNumberFormat="1" applyFont="1" applyFill="1" applyBorder="1" applyAlignment="1">
      <alignment horizontal="left" vertical="center" wrapText="1"/>
    </xf>
    <xf numFmtId="0" fontId="20" fillId="0" borderId="23" xfId="0" applyFont="1" applyFill="1" applyBorder="1" applyAlignment="1">
      <alignment horizontal="center" vertical="center" wrapText="1"/>
    </xf>
    <xf numFmtId="0" fontId="17" fillId="0" borderId="26" xfId="2" applyNumberFormat="1" applyFont="1" applyFill="1" applyBorder="1" applyAlignment="1">
      <alignment horizontal="center" vertical="center" wrapText="1"/>
    </xf>
    <xf numFmtId="0" fontId="17" fillId="0" borderId="18" xfId="2" applyNumberFormat="1" applyFont="1" applyFill="1" applyBorder="1" applyAlignment="1">
      <alignment horizontal="center" vertical="center" wrapText="1"/>
    </xf>
    <xf numFmtId="0" fontId="18" fillId="0" borderId="18" xfId="2" applyNumberFormat="1" applyFont="1" applyFill="1" applyBorder="1" applyAlignment="1">
      <alignment horizontal="center" vertical="center" wrapText="1"/>
    </xf>
    <xf numFmtId="0" fontId="20" fillId="0" borderId="18" xfId="2" applyNumberFormat="1" applyFont="1" applyFill="1" applyBorder="1" applyAlignment="1">
      <alignment horizontal="center" vertical="center" wrapText="1"/>
    </xf>
    <xf numFmtId="0" fontId="17" fillId="0" borderId="14" xfId="2" applyNumberFormat="1" applyFont="1" applyFill="1" applyBorder="1" applyAlignment="1">
      <alignment horizontal="center" vertical="center" wrapText="1"/>
    </xf>
    <xf numFmtId="0" fontId="17" fillId="0" borderId="1" xfId="2" applyNumberFormat="1" applyFont="1" applyFill="1" applyBorder="1" applyAlignment="1">
      <alignment horizontal="center" vertical="center" wrapText="1"/>
    </xf>
    <xf numFmtId="0" fontId="18" fillId="0" borderId="1" xfId="2" applyNumberFormat="1" applyFont="1" applyFill="1" applyBorder="1" applyAlignment="1">
      <alignment horizontal="center" vertical="center" wrapText="1"/>
    </xf>
    <xf numFmtId="0" fontId="20" fillId="0" borderId="1" xfId="2" applyNumberFormat="1" applyFont="1" applyFill="1" applyBorder="1" applyAlignment="1">
      <alignment horizontal="center" vertical="center" wrapText="1"/>
    </xf>
    <xf numFmtId="0" fontId="17" fillId="0" borderId="29" xfId="2" applyNumberFormat="1" applyFont="1" applyFill="1" applyBorder="1" applyAlignment="1">
      <alignment horizontal="center" vertical="center" wrapText="1"/>
    </xf>
    <xf numFmtId="0" fontId="17" fillId="0" borderId="23" xfId="2" applyNumberFormat="1" applyFont="1" applyFill="1" applyBorder="1" applyAlignment="1">
      <alignment horizontal="center" vertical="center" wrapText="1"/>
    </xf>
    <xf numFmtId="0" fontId="18" fillId="0" borderId="23" xfId="2" applyNumberFormat="1" applyFont="1" applyFill="1" applyBorder="1" applyAlignment="1">
      <alignment horizontal="center" vertical="center" wrapText="1"/>
    </xf>
    <xf numFmtId="0" fontId="20" fillId="0" borderId="23" xfId="2" applyNumberFormat="1"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2" fillId="0" borderId="25" xfId="3" applyNumberFormat="1" applyFont="1" applyFill="1" applyBorder="1" applyAlignment="1">
      <alignment horizontal="left" vertical="center" wrapText="1"/>
    </xf>
    <xf numFmtId="0" fontId="23" fillId="0" borderId="26"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1" fillId="0" borderId="23" xfId="0" applyFont="1" applyFill="1" applyBorder="1" applyAlignment="1">
      <alignment horizontal="center" vertical="center" wrapText="1"/>
    </xf>
    <xf numFmtId="0" fontId="23" fillId="0" borderId="29"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2" fillId="0" borderId="25" xfId="3" applyNumberFormat="1" applyFont="1" applyFill="1" applyBorder="1" applyAlignment="1">
      <alignment horizontal="justify" vertical="center" wrapText="1"/>
    </xf>
    <xf numFmtId="0" fontId="21" fillId="0" borderId="1" xfId="0" applyFont="1" applyFill="1" applyBorder="1" applyAlignment="1">
      <alignment horizontal="center" vertical="center" wrapText="1"/>
    </xf>
    <xf numFmtId="0" fontId="22" fillId="0" borderId="2" xfId="3" applyNumberFormat="1" applyFont="1" applyFill="1" applyBorder="1" applyAlignment="1">
      <alignment horizontal="justify" vertical="center" wrapText="1"/>
    </xf>
    <xf numFmtId="0" fontId="23" fillId="0" borderId="14"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17" fillId="0" borderId="2" xfId="3" applyNumberFormat="1" applyFont="1" applyFill="1" applyBorder="1" applyAlignment="1">
      <alignment horizontal="justify" vertical="center" wrapText="1"/>
    </xf>
    <xf numFmtId="0" fontId="22" fillId="0" borderId="28" xfId="3" applyNumberFormat="1" applyFont="1" applyFill="1" applyBorder="1" applyAlignment="1">
      <alignment horizontal="justify" vertical="center" wrapText="1"/>
    </xf>
    <xf numFmtId="0" fontId="1" fillId="0" borderId="1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9" fontId="1" fillId="0" borderId="15" xfId="0" applyNumberFormat="1" applyFont="1" applyFill="1" applyBorder="1" applyAlignment="1">
      <alignment horizontal="center" vertical="center" wrapText="1"/>
    </xf>
    <xf numFmtId="9" fontId="2" fillId="0" borderId="15"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Border="1" applyAlignment="1">
      <alignment horizontal="center" vertical="center" wrapText="1"/>
    </xf>
    <xf numFmtId="0" fontId="1" fillId="0" borderId="1" xfId="0" applyFont="1" applyFill="1" applyBorder="1" applyAlignment="1">
      <alignment horizontal="left" vertical="center" wrapText="1"/>
    </xf>
    <xf numFmtId="0" fontId="1" fillId="0" borderId="15" xfId="0" applyFont="1" applyFill="1" applyBorder="1" applyAlignment="1">
      <alignment horizontal="center" vertical="center" wrapText="1"/>
    </xf>
    <xf numFmtId="0" fontId="1" fillId="0" borderId="1" xfId="0" applyFont="1" applyBorder="1" applyAlignment="1">
      <alignment horizontal="left" vertical="center" wrapText="1"/>
    </xf>
    <xf numFmtId="0" fontId="1" fillId="0" borderId="15" xfId="0" applyFont="1" applyFill="1" applyBorder="1" applyAlignment="1">
      <alignment horizontal="center" vertical="center" wrapText="1"/>
    </xf>
    <xf numFmtId="0" fontId="1" fillId="0" borderId="15" xfId="0" applyFont="1" applyFill="1" applyBorder="1" applyAlignment="1">
      <alignment horizontal="left" vertical="center" wrapText="1"/>
    </xf>
    <xf numFmtId="0" fontId="2" fillId="9" borderId="1" xfId="0" applyFont="1" applyFill="1" applyBorder="1" applyAlignment="1">
      <alignment horizontal="center" vertical="center" wrapText="1"/>
    </xf>
    <xf numFmtId="0" fontId="1" fillId="0" borderId="0" xfId="0" applyFont="1" applyBorder="1" applyAlignment="1">
      <alignment wrapText="1"/>
    </xf>
    <xf numFmtId="0" fontId="3" fillId="9"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Border="1" applyAlignment="1">
      <alignment horizontal="left" vertical="top" wrapText="1"/>
    </xf>
    <xf numFmtId="0" fontId="1" fillId="0" borderId="1" xfId="0" applyFont="1" applyFill="1" applyBorder="1" applyAlignment="1">
      <alignment horizontal="left" wrapText="1"/>
    </xf>
    <xf numFmtId="0" fontId="1" fillId="0" borderId="1" xfId="0" applyFont="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wrapText="1"/>
    </xf>
    <xf numFmtId="0" fontId="1" fillId="0" borderId="1" xfId="0" applyFont="1" applyFill="1" applyBorder="1" applyAlignment="1">
      <alignment horizontal="left" vertical="center" wrapText="1"/>
    </xf>
    <xf numFmtId="0" fontId="2" fillId="0" borderId="15" xfId="0" applyFont="1" applyBorder="1" applyAlignment="1">
      <alignment horizontal="center" vertical="center" wrapText="1"/>
    </xf>
    <xf numFmtId="0" fontId="1" fillId="0" borderId="1" xfId="0" applyFont="1" applyBorder="1" applyAlignment="1">
      <alignment wrapText="1"/>
    </xf>
    <xf numFmtId="9" fontId="2" fillId="0" borderId="15" xfId="0" applyNumberFormat="1"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1" fillId="0" borderId="0" xfId="0" applyFont="1" applyAlignment="1">
      <alignment horizontal="left" vertical="center" wrapText="1"/>
    </xf>
    <xf numFmtId="0" fontId="1" fillId="0" borderId="0" xfId="0" applyFont="1" applyFill="1" applyAlignment="1">
      <alignment vertical="center" wrapText="1"/>
    </xf>
    <xf numFmtId="6" fontId="2" fillId="0" borderId="1" xfId="0" applyNumberFormat="1" applyFont="1" applyFill="1" applyBorder="1" applyAlignment="1">
      <alignment horizontal="center" vertical="center" wrapText="1"/>
    </xf>
    <xf numFmtId="0" fontId="1" fillId="0" borderId="0" xfId="0" applyFont="1" applyAlignment="1">
      <alignment wrapText="1"/>
    </xf>
    <xf numFmtId="0" fontId="1" fillId="0" borderId="0" xfId="0" applyFont="1" applyAlignment="1">
      <alignment vertical="center" wrapText="1"/>
    </xf>
    <xf numFmtId="0" fontId="1" fillId="0" borderId="1" xfId="0" applyFont="1" applyBorder="1" applyAlignment="1">
      <alignment horizontal="left" vertical="center" wrapText="1"/>
    </xf>
    <xf numFmtId="0" fontId="1" fillId="0" borderId="1" xfId="0" applyFont="1" applyFill="1" applyBorder="1" applyAlignment="1">
      <alignment vertical="center" wrapText="1"/>
    </xf>
    <xf numFmtId="0" fontId="2" fillId="0" borderId="1" xfId="0" applyFont="1" applyBorder="1" applyAlignment="1">
      <alignment horizontal="center" vertical="center" wrapText="1"/>
    </xf>
    <xf numFmtId="0" fontId="1" fillId="0" borderId="1" xfId="0" applyFont="1" applyBorder="1" applyAlignment="1">
      <alignment vertical="center" wrapText="1"/>
    </xf>
    <xf numFmtId="0" fontId="3" fillId="0" borderId="0" xfId="0" applyFont="1" applyAlignment="1">
      <alignment horizontal="center" wrapText="1"/>
    </xf>
    <xf numFmtId="0" fontId="1" fillId="0" borderId="1" xfId="0" applyFont="1" applyFill="1" applyBorder="1" applyAlignment="1">
      <alignment horizontal="left" vertical="center" wrapText="1"/>
    </xf>
    <xf numFmtId="0" fontId="1" fillId="0" borderId="1" xfId="0" applyFont="1" applyBorder="1" applyAlignment="1">
      <alignment wrapText="1"/>
    </xf>
    <xf numFmtId="0" fontId="1" fillId="0" borderId="0" xfId="0" applyFont="1" applyFill="1" applyAlignment="1">
      <alignment vertical="top" wrapText="1"/>
    </xf>
    <xf numFmtId="0" fontId="1" fillId="0" borderId="1" xfId="0" applyFont="1" applyFill="1" applyBorder="1" applyAlignment="1">
      <alignment vertical="top" wrapText="1"/>
    </xf>
    <xf numFmtId="0" fontId="2" fillId="0" borderId="1" xfId="0" applyFont="1" applyBorder="1" applyAlignment="1">
      <alignment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5" xfId="0" applyFont="1" applyFill="1" applyBorder="1" applyAlignment="1">
      <alignment horizontal="center" vertical="center" wrapText="1"/>
    </xf>
    <xf numFmtId="0" fontId="2"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166" fontId="2" fillId="0" borderId="15"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169" fontId="28" fillId="0" borderId="47" xfId="6" applyNumberFormat="1" applyFont="1" applyFill="1" applyBorder="1" applyAlignment="1">
      <alignment wrapText="1"/>
    </xf>
    <xf numFmtId="169" fontId="28" fillId="0" borderId="52" xfId="6" applyNumberFormat="1" applyFont="1" applyFill="1" applyBorder="1" applyAlignment="1">
      <alignment wrapText="1"/>
    </xf>
    <xf numFmtId="169" fontId="28" fillId="0" borderId="54" xfId="6" applyNumberFormat="1" applyFont="1" applyFill="1" applyBorder="1" applyAlignment="1">
      <alignment wrapText="1"/>
    </xf>
    <xf numFmtId="169" fontId="28" fillId="0" borderId="51" xfId="6" applyNumberFormat="1" applyFont="1" applyFill="1" applyBorder="1" applyAlignment="1">
      <alignment wrapText="1"/>
    </xf>
    <xf numFmtId="169" fontId="28" fillId="0" borderId="45" xfId="6" applyNumberFormat="1" applyFont="1" applyFill="1" applyBorder="1" applyAlignment="1">
      <alignment wrapText="1"/>
    </xf>
    <xf numFmtId="169" fontId="28" fillId="0" borderId="55" xfId="6" applyNumberFormat="1" applyFont="1" applyFill="1" applyBorder="1" applyAlignment="1">
      <alignment wrapText="1"/>
    </xf>
    <xf numFmtId="169" fontId="28" fillId="0" borderId="47" xfId="6" applyNumberFormat="1" applyFont="1" applyBorder="1" applyAlignment="1">
      <alignment wrapText="1"/>
    </xf>
    <xf numFmtId="169" fontId="28" fillId="0" borderId="52" xfId="6" applyNumberFormat="1" applyFont="1" applyBorder="1" applyAlignment="1">
      <alignment wrapText="1"/>
    </xf>
    <xf numFmtId="169" fontId="28" fillId="0" borderId="54" xfId="6" applyNumberFormat="1" applyFont="1" applyBorder="1" applyAlignment="1">
      <alignment wrapText="1"/>
    </xf>
    <xf numFmtId="169" fontId="28" fillId="2" borderId="36" xfId="6" applyNumberFormat="1" applyFont="1" applyFill="1" applyBorder="1" applyAlignment="1">
      <alignment wrapText="1"/>
    </xf>
    <xf numFmtId="169" fontId="28" fillId="2" borderId="37" xfId="6" applyNumberFormat="1" applyFont="1" applyFill="1" applyBorder="1" applyAlignment="1">
      <alignment wrapText="1"/>
    </xf>
    <xf numFmtId="169" fontId="28" fillId="8" borderId="47" xfId="6" applyNumberFormat="1" applyFont="1" applyFill="1" applyBorder="1" applyAlignment="1">
      <alignment wrapText="1"/>
    </xf>
    <xf numFmtId="169" fontId="28" fillId="8" borderId="45" xfId="6" applyNumberFormat="1" applyFont="1" applyFill="1" applyBorder="1" applyAlignment="1">
      <alignment wrapText="1"/>
    </xf>
    <xf numFmtId="169" fontId="28" fillId="8" borderId="55" xfId="6" applyNumberFormat="1" applyFont="1" applyFill="1" applyBorder="1" applyAlignment="1">
      <alignment wrapText="1"/>
    </xf>
    <xf numFmtId="169" fontId="28" fillId="8" borderId="52" xfId="6" applyNumberFormat="1" applyFont="1" applyFill="1" applyBorder="1" applyAlignment="1">
      <alignment wrapText="1"/>
    </xf>
    <xf numFmtId="169" fontId="28" fillId="8" borderId="54" xfId="6" applyNumberFormat="1" applyFont="1" applyFill="1" applyBorder="1" applyAlignment="1">
      <alignment wrapText="1"/>
    </xf>
    <xf numFmtId="169" fontId="28" fillId="8" borderId="51" xfId="6" applyNumberFormat="1" applyFont="1" applyFill="1" applyBorder="1" applyAlignment="1">
      <alignment wrapText="1"/>
    </xf>
    <xf numFmtId="169" fontId="28" fillId="8" borderId="0" xfId="6" applyNumberFormat="1" applyFont="1" applyFill="1" applyAlignment="1">
      <alignment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4" fillId="11" borderId="0" xfId="0" applyFont="1" applyFill="1" applyAlignment="1">
      <alignment wrapText="1"/>
    </xf>
    <xf numFmtId="0" fontId="14" fillId="0" borderId="1"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4" xfId="0" applyFont="1" applyFill="1" applyBorder="1" applyAlignment="1" applyProtection="1">
      <alignment horizontal="center" vertical="center" wrapText="1"/>
      <protection hidden="1"/>
    </xf>
    <xf numFmtId="0" fontId="23" fillId="0" borderId="12"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4" xfId="2" applyNumberFormat="1" applyFont="1" applyFill="1" applyBorder="1" applyAlignment="1">
      <alignment horizontal="center" vertical="center" wrapText="1"/>
    </xf>
    <xf numFmtId="0" fontId="22" fillId="0" borderId="4" xfId="2" applyNumberFormat="1" applyFont="1" applyFill="1" applyBorder="1" applyAlignment="1">
      <alignment horizontal="center" vertical="center" wrapText="1"/>
    </xf>
    <xf numFmtId="0" fontId="22" fillId="0" borderId="10" xfId="2" applyNumberFormat="1" applyFont="1" applyFill="1" applyBorder="1" applyAlignment="1">
      <alignment horizontal="left" vertical="center" wrapText="1"/>
    </xf>
    <xf numFmtId="0" fontId="18" fillId="0" borderId="12" xfId="0" applyFont="1" applyFill="1" applyBorder="1" applyAlignment="1" applyProtection="1">
      <alignment horizontal="center" vertical="center" wrapText="1"/>
      <protection locked="0"/>
    </xf>
    <xf numFmtId="0" fontId="18" fillId="0" borderId="4" xfId="0" applyFont="1" applyFill="1" applyBorder="1" applyAlignment="1" applyProtection="1">
      <alignment horizontal="center" vertical="center" wrapText="1"/>
      <protection locked="0"/>
    </xf>
    <xf numFmtId="0" fontId="23" fillId="0" borderId="4" xfId="0" applyFont="1" applyFill="1" applyBorder="1" applyAlignment="1" applyProtection="1">
      <alignment horizontal="center" vertical="center" wrapText="1"/>
      <protection locked="0"/>
    </xf>
    <xf numFmtId="0" fontId="21" fillId="0" borderId="20" xfId="0" applyFont="1" applyFill="1" applyBorder="1" applyAlignment="1">
      <alignment horizontal="center" vertical="center" wrapText="1"/>
    </xf>
    <xf numFmtId="0" fontId="22" fillId="0" borderId="2" xfId="3" applyNumberFormat="1" applyFont="1" applyFill="1" applyBorder="1" applyAlignment="1">
      <alignment horizontal="left" vertical="center" wrapText="1"/>
    </xf>
    <xf numFmtId="0" fontId="22" fillId="0" borderId="10" xfId="3" applyNumberFormat="1" applyFont="1" applyFill="1" applyBorder="1" applyAlignment="1">
      <alignment horizontal="left" vertical="center" wrapText="1"/>
    </xf>
    <xf numFmtId="0" fontId="21" fillId="0" borderId="68" xfId="0" applyFont="1" applyFill="1" applyBorder="1" applyAlignment="1">
      <alignment horizontal="center" vertical="center" wrapText="1"/>
    </xf>
    <xf numFmtId="0" fontId="22" fillId="0" borderId="10" xfId="3" applyNumberFormat="1" applyFont="1" applyFill="1" applyBorder="1" applyAlignment="1">
      <alignment horizontal="justify" vertical="center" wrapText="1"/>
    </xf>
    <xf numFmtId="0" fontId="24" fillId="0" borderId="0" xfId="8" applyAlignment="1">
      <alignment vertical="center" wrapText="1"/>
    </xf>
    <xf numFmtId="0" fontId="28" fillId="2" borderId="47" xfId="8" applyFont="1" applyFill="1" applyBorder="1" applyAlignment="1">
      <alignment horizontal="center" wrapText="1"/>
    </xf>
    <xf numFmtId="0" fontId="28" fillId="0" borderId="0" xfId="8" applyFont="1" applyAlignment="1">
      <alignment horizontal="center" wrapText="1"/>
    </xf>
    <xf numFmtId="0" fontId="24" fillId="0" borderId="48" xfId="8" applyBorder="1" applyAlignment="1">
      <alignment horizontal="center" vertical="center" wrapText="1"/>
    </xf>
    <xf numFmtId="0" fontId="24" fillId="0" borderId="0" xfId="8" applyAlignment="1">
      <alignment horizontal="center" vertical="center" wrapText="1"/>
    </xf>
    <xf numFmtId="0" fontId="28" fillId="2" borderId="48" xfId="8" applyFont="1" applyFill="1" applyBorder="1" applyAlignment="1">
      <alignment horizontal="center" vertical="center" wrapText="1"/>
    </xf>
    <xf numFmtId="0" fontId="28" fillId="2" borderId="6" xfId="8" applyFont="1" applyFill="1" applyBorder="1" applyAlignment="1">
      <alignment horizontal="center" vertical="center" wrapText="1"/>
    </xf>
    <xf numFmtId="0" fontId="28" fillId="2" borderId="0" xfId="8" applyFont="1" applyFill="1" applyAlignment="1">
      <alignment horizontal="center" vertical="center" wrapText="1"/>
    </xf>
    <xf numFmtId="0" fontId="28" fillId="0" borderId="25" xfId="8" applyFont="1" applyBorder="1" applyAlignment="1">
      <alignment horizontal="center" vertical="center" wrapText="1"/>
    </xf>
    <xf numFmtId="0" fontId="24" fillId="0" borderId="0" xfId="8" applyAlignment="1">
      <alignment wrapText="1"/>
    </xf>
    <xf numFmtId="0" fontId="28" fillId="0" borderId="2" xfId="8" applyFont="1" applyBorder="1" applyAlignment="1">
      <alignment horizontal="center" vertical="center" wrapText="1"/>
    </xf>
    <xf numFmtId="0" fontId="28" fillId="0" borderId="28" xfId="8" applyFont="1" applyBorder="1" applyAlignment="1">
      <alignment horizontal="center" vertical="center" wrapText="1"/>
    </xf>
    <xf numFmtId="169" fontId="24" fillId="0" borderId="0" xfId="8" applyNumberFormat="1" applyFill="1" applyAlignment="1">
      <alignment wrapText="1"/>
    </xf>
    <xf numFmtId="169" fontId="28" fillId="13" borderId="54" xfId="6" applyNumberFormat="1" applyFont="1" applyFill="1" applyBorder="1" applyAlignment="1">
      <alignment wrapText="1"/>
    </xf>
    <xf numFmtId="3" fontId="24" fillId="0" borderId="0" xfId="8" applyNumberFormat="1" applyAlignment="1">
      <alignment wrapText="1"/>
    </xf>
    <xf numFmtId="169" fontId="24" fillId="0" borderId="0" xfId="8" applyNumberFormat="1" applyAlignment="1">
      <alignment wrapText="1"/>
    </xf>
    <xf numFmtId="0" fontId="28" fillId="0" borderId="0" xfId="8" applyFont="1" applyAlignment="1">
      <alignment vertical="center" textRotation="90" wrapText="1"/>
    </xf>
    <xf numFmtId="0" fontId="24" fillId="0" borderId="0" xfId="8" applyFont="1" applyAlignment="1">
      <alignment wrapText="1"/>
    </xf>
    <xf numFmtId="0" fontId="24" fillId="0" borderId="0" xfId="8" applyFill="1" applyAlignment="1">
      <alignment wrapText="1"/>
    </xf>
    <xf numFmtId="0" fontId="1" fillId="0" borderId="0" xfId="0" applyFont="1" applyAlignment="1" applyProtection="1">
      <alignment wrapText="1"/>
    </xf>
    <xf numFmtId="0" fontId="1" fillId="0" borderId="0" xfId="0" applyFont="1" applyFill="1" applyAlignment="1" applyProtection="1">
      <alignment wrapText="1"/>
    </xf>
    <xf numFmtId="167" fontId="1" fillId="0" borderId="0" xfId="0" applyNumberFormat="1" applyFont="1" applyAlignment="1" applyProtection="1">
      <alignment wrapText="1"/>
    </xf>
    <xf numFmtId="0" fontId="2" fillId="9" borderId="1" xfId="0" applyFont="1" applyFill="1" applyBorder="1" applyAlignment="1" applyProtection="1">
      <alignment horizontal="center" vertical="center" wrapText="1"/>
    </xf>
    <xf numFmtId="0" fontId="2" fillId="0" borderId="1" xfId="0" applyFont="1" applyBorder="1" applyAlignment="1" applyProtection="1">
      <alignment horizontal="center" vertical="center" wrapText="1"/>
    </xf>
    <xf numFmtId="0" fontId="1" fillId="0" borderId="1" xfId="0" applyFont="1" applyBorder="1" applyAlignment="1" applyProtection="1">
      <alignment vertical="center" wrapText="1"/>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left" vertical="center" wrapText="1"/>
    </xf>
    <xf numFmtId="0" fontId="1" fillId="0" borderId="1" xfId="0" applyFont="1" applyBorder="1" applyAlignment="1" applyProtection="1">
      <alignment wrapText="1"/>
    </xf>
    <xf numFmtId="9" fontId="1" fillId="0" borderId="1" xfId="0" applyNumberFormat="1" applyFont="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0" fontId="1" fillId="0" borderId="1" xfId="0" applyNumberFormat="1"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wrapText="1"/>
    </xf>
    <xf numFmtId="0" fontId="1" fillId="0" borderId="1" xfId="0" applyFont="1" applyFill="1" applyBorder="1" applyAlignment="1" applyProtection="1">
      <alignment vertical="center" wrapText="1"/>
    </xf>
    <xf numFmtId="0" fontId="6" fillId="0" borderId="1" xfId="0" applyFont="1" applyBorder="1" applyAlignment="1" applyProtection="1">
      <alignment horizontal="left" vertical="center" wrapText="1"/>
    </xf>
    <xf numFmtId="0" fontId="1" fillId="4" borderId="1" xfId="0" applyFont="1" applyFill="1" applyBorder="1" applyAlignment="1" applyProtection="1">
      <alignment vertical="center" wrapText="1"/>
    </xf>
    <xf numFmtId="0" fontId="2" fillId="0" borderId="1" xfId="0" applyFont="1" applyBorder="1" applyAlignment="1" applyProtection="1">
      <alignment horizontal="left" vertical="center" wrapText="1"/>
    </xf>
    <xf numFmtId="0" fontId="6" fillId="0" borderId="1" xfId="0" applyFont="1" applyBorder="1" applyAlignment="1" applyProtection="1">
      <alignment horizontal="left" wrapText="1"/>
    </xf>
    <xf numFmtId="0" fontId="6" fillId="0" borderId="1" xfId="0" applyFont="1" applyBorder="1" applyAlignment="1" applyProtection="1">
      <alignment horizontal="left" vertical="top" wrapText="1"/>
    </xf>
    <xf numFmtId="9" fontId="1" fillId="0"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left" vertical="top" wrapText="1"/>
    </xf>
    <xf numFmtId="9" fontId="2" fillId="0" borderId="1" xfId="0" applyNumberFormat="1" applyFont="1" applyBorder="1" applyAlignment="1" applyProtection="1">
      <alignment horizontal="center" vertical="center" wrapText="1"/>
    </xf>
    <xf numFmtId="0" fontId="1" fillId="0" borderId="0" xfId="0" applyFont="1" applyAlignment="1" applyProtection="1">
      <alignment vertical="center" wrapText="1"/>
    </xf>
    <xf numFmtId="0" fontId="1" fillId="0" borderId="0" xfId="0" applyFont="1" applyAlignment="1" applyProtection="1">
      <alignment horizontal="center" wrapText="1"/>
    </xf>
    <xf numFmtId="0" fontId="1" fillId="0" borderId="0" xfId="0" applyFont="1" applyAlignment="1" applyProtection="1">
      <alignment horizontal="center" vertical="center" wrapText="1"/>
    </xf>
    <xf numFmtId="0" fontId="2" fillId="0" borderId="0" xfId="0" applyFont="1" applyAlignment="1" applyProtection="1">
      <alignment vertical="center" wrapText="1"/>
    </xf>
    <xf numFmtId="0" fontId="2"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9" fontId="2" fillId="0" borderId="1" xfId="0" applyNumberFormat="1" applyFont="1" applyFill="1" applyBorder="1" applyAlignment="1">
      <alignment horizontal="center" vertical="center" wrapText="1"/>
    </xf>
    <xf numFmtId="9" fontId="2" fillId="0" borderId="1" xfId="7" applyFont="1" applyBorder="1" applyAlignment="1" applyProtection="1">
      <alignment horizontal="center" vertical="center" wrapText="1"/>
    </xf>
    <xf numFmtId="0" fontId="1" fillId="0" borderId="0" xfId="0" applyFont="1" applyAlignment="1" applyProtection="1">
      <alignment horizontal="center" vertical="center" wrapText="1"/>
    </xf>
    <xf numFmtId="0" fontId="1" fillId="0" borderId="1" xfId="0" applyFont="1" applyBorder="1" applyAlignment="1" applyProtection="1">
      <alignment horizontal="center" vertical="center" wrapText="1"/>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Fill="1" applyBorder="1" applyAlignment="1">
      <alignment horizontal="center" vertical="top" wrapText="1"/>
    </xf>
    <xf numFmtId="9" fontId="2" fillId="0" borderId="1" xfId="7" applyFont="1" applyFill="1" applyBorder="1" applyAlignment="1" applyProtection="1">
      <alignment horizontal="center" vertical="center" wrapText="1"/>
    </xf>
    <xf numFmtId="9" fontId="2" fillId="0" borderId="1" xfId="7" applyFont="1" applyFill="1" applyBorder="1" applyAlignment="1">
      <alignment horizontal="center" vertical="center" wrapText="1"/>
    </xf>
    <xf numFmtId="9" fontId="2" fillId="0" borderId="1" xfId="7" applyFont="1" applyBorder="1" applyAlignment="1">
      <alignment horizontal="center" vertical="center" wrapText="1"/>
    </xf>
    <xf numFmtId="0" fontId="2" fillId="0" borderId="1" xfId="0" applyFont="1" applyBorder="1" applyAlignment="1">
      <alignment horizontal="center" vertical="top" wrapText="1"/>
    </xf>
    <xf numFmtId="9" fontId="4" fillId="0" borderId="0" xfId="7" applyFont="1" applyAlignment="1">
      <alignment horizontal="center" wrapText="1"/>
    </xf>
    <xf numFmtId="0" fontId="1" fillId="0" borderId="1" xfId="0" applyFont="1" applyBorder="1" applyAlignment="1" applyProtection="1">
      <alignment vertical="center" wrapText="1"/>
    </xf>
    <xf numFmtId="0" fontId="2"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2" fillId="0" borderId="1" xfId="0" applyFont="1" applyFill="1" applyBorder="1" applyAlignment="1">
      <alignment horizontal="center" vertical="center" wrapText="1"/>
    </xf>
    <xf numFmtId="0" fontId="1" fillId="0" borderId="15"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1" xfId="0" applyFont="1" applyFill="1" applyBorder="1" applyAlignment="1">
      <alignment horizontal="center" vertical="center" wrapText="1"/>
    </xf>
    <xf numFmtId="0" fontId="1" fillId="0" borderId="1" xfId="0" applyFont="1" applyBorder="1" applyAlignment="1" applyProtection="1">
      <alignment horizontal="center" vertical="center" wrapText="1"/>
    </xf>
    <xf numFmtId="0" fontId="1" fillId="0" borderId="1" xfId="0" applyFont="1" applyFill="1" applyBorder="1" applyAlignment="1">
      <alignment horizontal="left" vertical="center" wrapText="1"/>
    </xf>
    <xf numFmtId="0" fontId="1" fillId="0" borderId="4" xfId="0" applyFont="1" applyBorder="1" applyAlignment="1">
      <alignment horizontal="left" vertical="center" wrapText="1"/>
    </xf>
    <xf numFmtId="0" fontId="1" fillId="0" borderId="4"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4" borderId="4" xfId="0" applyFont="1" applyFill="1" applyBorder="1" applyAlignment="1">
      <alignment horizontal="left" vertical="center" wrapText="1"/>
    </xf>
    <xf numFmtId="0" fontId="2" fillId="0" borderId="0" xfId="0" applyFont="1" applyFill="1" applyAlignment="1" applyProtection="1">
      <alignment vertical="center" wrapText="1"/>
    </xf>
    <xf numFmtId="164" fontId="25" fillId="0" borderId="0" xfId="9" applyFont="1" applyAlignment="1">
      <alignment wrapText="1"/>
    </xf>
    <xf numFmtId="0" fontId="2" fillId="0" borderId="1" xfId="0" applyFont="1" applyBorder="1" applyAlignment="1" applyProtection="1">
      <alignment horizontal="center" vertical="center" wrapText="1"/>
    </xf>
    <xf numFmtId="0" fontId="2" fillId="0" borderId="1"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1" fillId="0" borderId="1" xfId="0" applyFont="1" applyFill="1" applyBorder="1" applyAlignment="1">
      <alignment horizontal="center" vertical="center" wrapText="1"/>
    </xf>
    <xf numFmtId="0" fontId="28" fillId="2" borderId="6" xfId="8" applyFont="1" applyFill="1" applyBorder="1" applyAlignment="1">
      <alignment horizontal="center" vertical="center" wrapText="1"/>
    </xf>
    <xf numFmtId="9" fontId="2" fillId="0" borderId="1" xfId="0" applyNumberFormat="1" applyFont="1" applyFill="1" applyBorder="1" applyAlignment="1" applyProtection="1">
      <alignment horizontal="center" vertical="center" wrapText="1"/>
    </xf>
    <xf numFmtId="0" fontId="35" fillId="0" borderId="0" xfId="0" applyFont="1" applyFill="1" applyAlignment="1">
      <alignment horizontal="left" wrapText="1"/>
    </xf>
    <xf numFmtId="0" fontId="2" fillId="0" borderId="4"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4"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28" fillId="0" borderId="0" xfId="8" applyFont="1" applyFill="1" applyBorder="1" applyAlignment="1">
      <alignment horizontal="center" vertical="center" wrapText="1"/>
    </xf>
    <xf numFmtId="169" fontId="30" fillId="0" borderId="0" xfId="8" applyNumberFormat="1" applyFont="1" applyFill="1" applyBorder="1" applyAlignment="1">
      <alignment horizontal="center" wrapText="1"/>
    </xf>
    <xf numFmtId="169" fontId="30" fillId="0" borderId="0" xfId="8" applyNumberFormat="1" applyFont="1" applyFill="1" applyBorder="1" applyAlignment="1">
      <alignment horizontal="center" vertical="center" wrapText="1"/>
    </xf>
    <xf numFmtId="169" fontId="31" fillId="0" borderId="0" xfId="6" applyNumberFormat="1" applyFont="1" applyFill="1" applyBorder="1" applyAlignment="1">
      <alignment horizontal="center" vertical="center" wrapText="1"/>
    </xf>
    <xf numFmtId="0" fontId="19" fillId="0" borderId="0" xfId="8" applyFont="1" applyAlignment="1">
      <alignment vertical="center" wrapText="1"/>
    </xf>
    <xf numFmtId="0" fontId="19" fillId="0" borderId="0" xfId="8" applyFont="1" applyFill="1" applyBorder="1" applyAlignment="1">
      <alignment vertical="center" wrapText="1"/>
    </xf>
    <xf numFmtId="0" fontId="19" fillId="2" borderId="36" xfId="8" applyFont="1" applyFill="1" applyBorder="1" applyAlignment="1">
      <alignment horizontal="center" vertical="center" wrapText="1"/>
    </xf>
    <xf numFmtId="164" fontId="19" fillId="2" borderId="36" xfId="9" applyFont="1" applyFill="1" applyBorder="1" applyAlignment="1">
      <alignment horizontal="center" vertical="center" wrapText="1"/>
    </xf>
    <xf numFmtId="164" fontId="24" fillId="0" borderId="64" xfId="9" applyFont="1" applyBorder="1" applyAlignment="1">
      <alignment horizontal="center" vertical="center" wrapText="1"/>
    </xf>
    <xf numFmtId="169" fontId="24" fillId="0" borderId="64" xfId="8" applyNumberFormat="1" applyBorder="1" applyAlignment="1">
      <alignment horizontal="center" vertical="center" wrapText="1"/>
    </xf>
    <xf numFmtId="169" fontId="24" fillId="0" borderId="64" xfId="8" applyNumberFormat="1" applyBorder="1" applyAlignment="1">
      <alignment wrapText="1"/>
    </xf>
    <xf numFmtId="164" fontId="24" fillId="0" borderId="64" xfId="9" applyFont="1" applyBorder="1" applyAlignment="1">
      <alignment wrapText="1"/>
    </xf>
    <xf numFmtId="170" fontId="24" fillId="0" borderId="64" xfId="9" applyNumberFormat="1" applyFont="1" applyBorder="1" applyAlignment="1">
      <alignment wrapText="1"/>
    </xf>
    <xf numFmtId="0" fontId="24" fillId="0" borderId="64" xfId="8" applyBorder="1" applyAlignment="1">
      <alignment wrapText="1"/>
    </xf>
    <xf numFmtId="169" fontId="19" fillId="2" borderId="34" xfId="8" applyNumberFormat="1" applyFont="1" applyFill="1" applyBorder="1" applyAlignment="1">
      <alignment horizontal="center" vertical="center" wrapText="1"/>
    </xf>
    <xf numFmtId="169" fontId="19" fillId="2" borderId="34" xfId="8" applyNumberFormat="1" applyFont="1" applyFill="1" applyBorder="1" applyAlignment="1">
      <alignment vertical="center" wrapText="1"/>
    </xf>
    <xf numFmtId="170" fontId="19" fillId="2" borderId="34" xfId="9" applyNumberFormat="1" applyFont="1" applyFill="1" applyBorder="1" applyAlignment="1">
      <alignment vertical="center" wrapText="1"/>
    </xf>
    <xf numFmtId="164" fontId="19" fillId="2" borderId="34" xfId="9" applyFont="1" applyFill="1" applyBorder="1" applyAlignment="1">
      <alignment vertical="center" wrapText="1"/>
    </xf>
    <xf numFmtId="0" fontId="36" fillId="2" borderId="64" xfId="8" applyFont="1" applyFill="1" applyBorder="1" applyAlignment="1">
      <alignment horizontal="center" vertical="center" wrapText="1"/>
    </xf>
    <xf numFmtId="0" fontId="19" fillId="2" borderId="34" xfId="8"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0" borderId="0" xfId="0" applyFont="1" applyAlignment="1">
      <alignment horizontal="center"/>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1" fillId="0" borderId="0" xfId="0" applyFont="1" applyAlignment="1" applyProtection="1">
      <alignment horizontal="center" vertical="center" wrapText="1"/>
    </xf>
    <xf numFmtId="0" fontId="1" fillId="0" borderId="9"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3" fillId="0" borderId="2"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1" xfId="0" applyFont="1" applyBorder="1" applyAlignment="1" applyProtection="1">
      <alignment horizontal="left" vertical="center" wrapText="1"/>
    </xf>
    <xf numFmtId="0" fontId="9" fillId="5" borderId="1"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1" fillId="0" borderId="4"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0" borderId="15" xfId="0" applyFont="1" applyBorder="1" applyAlignment="1" applyProtection="1">
      <alignment horizontal="left" vertical="center" wrapText="1"/>
    </xf>
    <xf numFmtId="0" fontId="2" fillId="0" borderId="1" xfId="0" applyFont="1" applyBorder="1" applyAlignment="1" applyProtection="1">
      <alignment horizontal="center" vertical="center" wrapText="1"/>
    </xf>
    <xf numFmtId="0" fontId="2" fillId="0" borderId="1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2" fillId="0" borderId="10" xfId="0" applyFont="1" applyFill="1" applyBorder="1" applyAlignment="1" applyProtection="1">
      <alignment horizontal="left" vertical="center" wrapText="1"/>
    </xf>
    <xf numFmtId="0" fontId="2" fillId="0" borderId="11" xfId="0" applyFont="1" applyFill="1" applyBorder="1" applyAlignment="1" applyProtection="1">
      <alignment horizontal="left" vertical="center" wrapText="1"/>
    </xf>
    <xf numFmtId="0" fontId="2" fillId="0" borderId="12" xfId="0" applyFont="1" applyFill="1" applyBorder="1" applyAlignment="1" applyProtection="1">
      <alignment horizontal="left" vertical="center" wrapText="1"/>
    </xf>
    <xf numFmtId="0" fontId="2" fillId="0" borderId="8"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2" fillId="0" borderId="9" xfId="0" applyFont="1" applyFill="1" applyBorder="1" applyAlignment="1" applyProtection="1">
      <alignment horizontal="left" vertical="center" wrapText="1"/>
    </xf>
    <xf numFmtId="0" fontId="2" fillId="0" borderId="13" xfId="0" applyFont="1" applyFill="1" applyBorder="1" applyAlignment="1" applyProtection="1">
      <alignment horizontal="left" vertical="center" wrapText="1"/>
    </xf>
    <xf numFmtId="0" fontId="1" fillId="0" borderId="8" xfId="0" applyFont="1" applyFill="1" applyBorder="1" applyAlignment="1" applyProtection="1">
      <alignment horizontal="center" vertical="top" wrapText="1"/>
    </xf>
    <xf numFmtId="0" fontId="1" fillId="0" borderId="4" xfId="0" applyFont="1" applyFill="1" applyBorder="1" applyAlignment="1" applyProtection="1">
      <alignment horizontal="left" vertical="center" wrapText="1"/>
    </xf>
    <xf numFmtId="0" fontId="1" fillId="0" borderId="5" xfId="0" applyFont="1" applyFill="1" applyBorder="1" applyAlignment="1" applyProtection="1">
      <alignment horizontal="left"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vertical="center" wrapText="1"/>
    </xf>
    <xf numFmtId="0" fontId="1" fillId="0" borderId="15" xfId="0" applyFont="1" applyBorder="1" applyAlignment="1" applyProtection="1">
      <alignment vertical="center" wrapText="1"/>
    </xf>
    <xf numFmtId="0" fontId="1" fillId="0" borderId="0" xfId="0" applyFont="1" applyAlignment="1">
      <alignment horizontal="center" vertical="center" wrapText="1"/>
    </xf>
    <xf numFmtId="0" fontId="1" fillId="0" borderId="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 xfId="0" applyFont="1" applyBorder="1" applyAlignment="1">
      <alignment horizontal="left" vertical="center" wrapText="1"/>
    </xf>
    <xf numFmtId="0" fontId="2" fillId="0" borderId="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4"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2" fillId="0" borderId="12"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1" fillId="0" borderId="1" xfId="0" applyFont="1" applyBorder="1" applyAlignment="1">
      <alignment horizontal="left" vertical="center" wrapText="1"/>
    </xf>
    <xf numFmtId="0" fontId="1" fillId="0" borderId="4" xfId="0" applyFont="1" applyBorder="1" applyAlignment="1">
      <alignment horizontal="center" vertical="center" wrapText="1"/>
    </xf>
    <xf numFmtId="0" fontId="1" fillId="0" borderId="1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5" xfId="0" applyFont="1" applyBorder="1" applyAlignment="1">
      <alignment horizontal="center" vertical="center" wrapText="1"/>
    </xf>
    <xf numFmtId="0" fontId="4" fillId="0" borderId="1"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3" xfId="0" applyFont="1" applyBorder="1" applyAlignment="1">
      <alignment horizontal="center" vertical="center" wrapText="1"/>
    </xf>
    <xf numFmtId="0" fontId="1" fillId="0" borderId="4" xfId="0" applyFont="1" applyBorder="1" applyAlignment="1">
      <alignment horizontal="left" vertical="center" wrapText="1"/>
    </xf>
    <xf numFmtId="0" fontId="1" fillId="0" borderId="15" xfId="0" applyFont="1" applyBorder="1" applyAlignment="1">
      <alignment horizontal="left" vertical="center" wrapText="1"/>
    </xf>
    <xf numFmtId="9" fontId="2" fillId="0"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6" fontId="2" fillId="0" borderId="4" xfId="0" applyNumberFormat="1" applyFont="1" applyFill="1" applyBorder="1" applyAlignment="1">
      <alignment horizontal="center" vertical="center" wrapText="1"/>
    </xf>
    <xf numFmtId="0" fontId="1" fillId="0" borderId="1" xfId="0" applyFont="1" applyBorder="1" applyAlignment="1">
      <alignment vertical="center" wrapText="1"/>
    </xf>
    <xf numFmtId="0" fontId="1" fillId="0" borderId="5" xfId="0" applyFont="1" applyBorder="1" applyAlignment="1">
      <alignment horizontal="center" vertical="center" wrapText="1"/>
    </xf>
    <xf numFmtId="0" fontId="1" fillId="0" borderId="1" xfId="0" applyFont="1" applyFill="1" applyBorder="1" applyAlignment="1">
      <alignment horizontal="center" vertical="center" wrapText="1"/>
    </xf>
    <xf numFmtId="10" fontId="2" fillId="0" borderId="1" xfId="7" applyNumberFormat="1" applyFont="1" applyBorder="1" applyAlignment="1">
      <alignment horizontal="center" vertical="center" wrapText="1"/>
    </xf>
    <xf numFmtId="0" fontId="1" fillId="0" borderId="4" xfId="0" applyFont="1" applyBorder="1" applyAlignment="1">
      <alignment vertical="center" wrapText="1"/>
    </xf>
    <xf numFmtId="0" fontId="1" fillId="0" borderId="15" xfId="0" applyFont="1" applyBorder="1" applyAlignment="1">
      <alignment vertical="center" wrapText="1"/>
    </xf>
    <xf numFmtId="0" fontId="1" fillId="0" borderId="5" xfId="0" applyFont="1" applyBorder="1" applyAlignment="1">
      <alignment horizontal="left" vertical="center" wrapText="1"/>
    </xf>
    <xf numFmtId="0" fontId="1" fillId="0" borderId="5" xfId="0" applyFont="1" applyFill="1" applyBorder="1" applyAlignment="1">
      <alignment horizontal="left" vertical="center" wrapText="1"/>
    </xf>
    <xf numFmtId="9" fontId="2" fillId="0" borderId="1" xfId="7" applyNumberFormat="1" applyFont="1" applyBorder="1" applyAlignment="1">
      <alignment horizontal="center" vertical="center" wrapText="1"/>
    </xf>
    <xf numFmtId="0" fontId="1" fillId="0" borderId="5" xfId="0" applyFont="1" applyBorder="1" applyAlignment="1">
      <alignment vertical="center" wrapText="1"/>
    </xf>
    <xf numFmtId="0" fontId="1" fillId="4" borderId="4" xfId="0" applyFont="1" applyFill="1" applyBorder="1" applyAlignment="1">
      <alignment horizontal="left" vertical="center" wrapText="1"/>
    </xf>
    <xf numFmtId="0" fontId="1" fillId="4" borderId="15" xfId="0" applyFont="1" applyFill="1" applyBorder="1" applyAlignment="1">
      <alignment horizontal="left" vertical="center" wrapText="1"/>
    </xf>
    <xf numFmtId="0" fontId="2" fillId="0" borderId="1" xfId="0" applyFont="1" applyBorder="1" applyAlignment="1">
      <alignment horizontal="justify" vertical="center" wrapText="1"/>
    </xf>
    <xf numFmtId="0" fontId="2" fillId="0" borderId="0" xfId="0" applyFont="1" applyAlignment="1">
      <alignment horizontal="center" vertical="center" wrapText="1"/>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13" fillId="0" borderId="1" xfId="0" applyFont="1" applyFill="1" applyBorder="1" applyAlignment="1">
      <alignment horizontal="center" vertical="center" textRotation="90" wrapText="1"/>
    </xf>
    <xf numFmtId="0" fontId="14" fillId="0" borderId="1" xfId="0" applyFont="1" applyFill="1" applyBorder="1" applyAlignment="1">
      <alignment horizontal="center" vertical="center" textRotation="90" wrapText="1"/>
    </xf>
    <xf numFmtId="0" fontId="13" fillId="0" borderId="4" xfId="0" applyFont="1" applyFill="1" applyBorder="1" applyAlignment="1">
      <alignment horizontal="center" vertical="center" textRotation="90" wrapText="1"/>
    </xf>
    <xf numFmtId="0" fontId="13" fillId="0" borderId="5" xfId="0" applyFont="1" applyFill="1" applyBorder="1" applyAlignment="1">
      <alignment horizontal="center" vertical="center" textRotation="90" wrapText="1"/>
    </xf>
    <xf numFmtId="0" fontId="13" fillId="0" borderId="15" xfId="0" applyFont="1" applyFill="1" applyBorder="1" applyAlignment="1">
      <alignment horizontal="center" vertical="center" textRotation="90" wrapText="1"/>
    </xf>
    <xf numFmtId="0" fontId="14" fillId="0" borderId="4" xfId="0" applyFont="1" applyFill="1" applyBorder="1" applyAlignment="1">
      <alignment horizontal="center" vertical="center" textRotation="90" wrapText="1"/>
    </xf>
    <xf numFmtId="0" fontId="14" fillId="0" borderId="5" xfId="0" applyFont="1" applyFill="1" applyBorder="1" applyAlignment="1">
      <alignment horizontal="center" vertical="center" textRotation="90" wrapText="1"/>
    </xf>
    <xf numFmtId="0" fontId="14" fillId="0" borderId="15" xfId="0" applyFont="1" applyFill="1" applyBorder="1" applyAlignment="1">
      <alignment horizontal="center" vertical="center" textRotation="90" wrapText="1"/>
    </xf>
    <xf numFmtId="0" fontId="14" fillId="0" borderId="1" xfId="0" applyFont="1" applyFill="1" applyBorder="1" applyAlignment="1">
      <alignment horizontal="center" vertical="center" textRotation="90"/>
    </xf>
    <xf numFmtId="0" fontId="14" fillId="0" borderId="1" xfId="0"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6"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4" xfId="0" applyFont="1" applyFill="1" applyBorder="1" applyAlignment="1">
      <alignment horizontal="center" vertical="center" textRotation="90"/>
    </xf>
    <xf numFmtId="0" fontId="14" fillId="0" borderId="5" xfId="0" applyFont="1" applyFill="1" applyBorder="1" applyAlignment="1">
      <alignment horizontal="center" vertical="center" textRotation="90"/>
    </xf>
    <xf numFmtId="0" fontId="14" fillId="0" borderId="15" xfId="0" applyFont="1" applyFill="1" applyBorder="1" applyAlignment="1">
      <alignment horizontal="center" vertical="center" textRotation="90"/>
    </xf>
    <xf numFmtId="0" fontId="14" fillId="0" borderId="2"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7" fillId="7" borderId="51" xfId="0" applyFont="1" applyFill="1" applyBorder="1" applyAlignment="1">
      <alignment horizontal="center" vertical="center" wrapText="1"/>
    </xf>
    <xf numFmtId="0" fontId="17" fillId="7" borderId="55" xfId="0" applyFont="1" applyFill="1" applyBorder="1" applyAlignment="1">
      <alignment horizontal="center" vertical="center" wrapText="1"/>
    </xf>
    <xf numFmtId="0" fontId="18" fillId="3" borderId="12" xfId="0" applyFont="1" applyFill="1" applyBorder="1" applyAlignment="1" applyProtection="1">
      <alignment horizontal="center" vertical="center" wrapText="1"/>
      <protection locked="0"/>
    </xf>
    <xf numFmtId="0" fontId="18" fillId="3" borderId="6" xfId="0" applyFont="1" applyFill="1" applyBorder="1" applyAlignment="1" applyProtection="1">
      <alignment horizontal="center" vertical="center" wrapText="1"/>
      <protection locked="0"/>
    </xf>
    <xf numFmtId="0" fontId="17" fillId="6" borderId="1" xfId="0" applyFont="1" applyFill="1" applyBorder="1" applyAlignment="1">
      <alignment horizontal="center" vertical="center" wrapText="1"/>
    </xf>
    <xf numFmtId="0" fontId="17" fillId="6" borderId="4"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17" fillId="7" borderId="49" xfId="0" applyFont="1" applyFill="1" applyBorder="1" applyAlignment="1">
      <alignment horizontal="center" vertical="center" wrapText="1"/>
    </xf>
    <xf numFmtId="0" fontId="17" fillId="7" borderId="50" xfId="0" applyFont="1" applyFill="1" applyBorder="1" applyAlignment="1">
      <alignment horizontal="center" vertical="center" wrapText="1"/>
    </xf>
    <xf numFmtId="0" fontId="17" fillId="7" borderId="67" xfId="0" applyFont="1" applyFill="1" applyBorder="1" applyAlignment="1">
      <alignment horizontal="center" vertical="center" wrapText="1"/>
    </xf>
    <xf numFmtId="0" fontId="17" fillId="7" borderId="47" xfId="0" applyFont="1" applyFill="1" applyBorder="1" applyAlignment="1">
      <alignment horizontal="center" vertical="center" wrapText="1"/>
    </xf>
    <xf numFmtId="0" fontId="17" fillId="7" borderId="52" xfId="0" applyFont="1" applyFill="1" applyBorder="1" applyAlignment="1">
      <alignment horizontal="center" vertical="center" wrapText="1"/>
    </xf>
    <xf numFmtId="0" fontId="17" fillId="7" borderId="54" xfId="0" applyFont="1" applyFill="1" applyBorder="1" applyAlignment="1">
      <alignment horizontal="center" vertical="center" wrapText="1"/>
    </xf>
    <xf numFmtId="0" fontId="18" fillId="3" borderId="14" xfId="0" applyFont="1" applyFill="1" applyBorder="1" applyAlignment="1" applyProtection="1">
      <alignment horizontal="center" vertical="center" wrapText="1"/>
      <protection locked="0"/>
    </xf>
    <xf numFmtId="0" fontId="18" fillId="3" borderId="1" xfId="0" applyFont="1" applyFill="1" applyBorder="1" applyAlignment="1" applyProtection="1">
      <alignment horizontal="center" vertical="center" wrapText="1"/>
      <protection locked="0"/>
    </xf>
    <xf numFmtId="0" fontId="18" fillId="3" borderId="10"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protection locked="0"/>
    </xf>
    <xf numFmtId="0" fontId="18" fillId="3" borderId="13" xfId="0" applyFont="1" applyFill="1" applyBorder="1" applyAlignment="1" applyProtection="1">
      <alignment horizontal="center" vertical="center" wrapText="1"/>
      <protection locked="0"/>
    </xf>
    <xf numFmtId="0" fontId="18" fillId="3" borderId="11" xfId="0" applyFont="1" applyFill="1" applyBorder="1" applyAlignment="1" applyProtection="1">
      <alignment horizontal="center" vertical="center" wrapText="1"/>
      <protection locked="0"/>
    </xf>
    <xf numFmtId="0" fontId="18" fillId="3" borderId="9" xfId="0" applyFont="1" applyFill="1" applyBorder="1" applyAlignment="1" applyProtection="1">
      <alignment horizontal="center" vertical="center" wrapText="1"/>
      <protection locked="0"/>
    </xf>
    <xf numFmtId="0" fontId="19" fillId="0" borderId="0" xfId="8" applyFont="1" applyAlignment="1">
      <alignment horizontal="center" wrapText="1"/>
    </xf>
    <xf numFmtId="0" fontId="32" fillId="2" borderId="28" xfId="8" applyFont="1" applyFill="1" applyBorder="1" applyAlignment="1">
      <alignment horizontal="center" vertical="center" wrapText="1"/>
    </xf>
    <xf numFmtId="0" fontId="24" fillId="2" borderId="29" xfId="8" applyFill="1" applyBorder="1" applyAlignment="1">
      <alignment horizontal="center" vertical="center" wrapText="1"/>
    </xf>
    <xf numFmtId="0" fontId="24" fillId="2" borderId="58" xfId="8" applyFill="1" applyBorder="1" applyAlignment="1">
      <alignment horizontal="center" vertical="center" wrapText="1"/>
    </xf>
    <xf numFmtId="0" fontId="28" fillId="2" borderId="11" xfId="8" applyFont="1" applyFill="1" applyBorder="1" applyAlignment="1">
      <alignment horizontal="center" vertical="center" wrapText="1"/>
    </xf>
    <xf numFmtId="0" fontId="28" fillId="2" borderId="12" xfId="8" applyFont="1" applyFill="1" applyBorder="1" applyAlignment="1">
      <alignment horizontal="center" vertical="center" wrapText="1"/>
    </xf>
    <xf numFmtId="0" fontId="28" fillId="2" borderId="0" xfId="8" applyFont="1" applyFill="1" applyBorder="1" applyAlignment="1">
      <alignment horizontal="center" vertical="center" wrapText="1"/>
    </xf>
    <xf numFmtId="0" fontId="28" fillId="2" borderId="6" xfId="8" applyFont="1" applyFill="1" applyBorder="1" applyAlignment="1">
      <alignment horizontal="center" vertical="center" wrapText="1"/>
    </xf>
    <xf numFmtId="0" fontId="28" fillId="2" borderId="9" xfId="8" applyFont="1" applyFill="1" applyBorder="1" applyAlignment="1">
      <alignment horizontal="center" vertical="center" wrapText="1"/>
    </xf>
    <xf numFmtId="0" fontId="28" fillId="2" borderId="13" xfId="8" applyFont="1" applyFill="1" applyBorder="1" applyAlignment="1">
      <alignment horizontal="center" vertical="center" wrapText="1"/>
    </xf>
    <xf numFmtId="0" fontId="28" fillId="0" borderId="10" xfId="8" applyFont="1" applyBorder="1" applyAlignment="1">
      <alignment horizontal="center" vertical="center" textRotation="90" wrapText="1"/>
    </xf>
    <xf numFmtId="0" fontId="28" fillId="0" borderId="11" xfId="8" applyFont="1" applyBorder="1" applyAlignment="1">
      <alignment horizontal="center" vertical="center" textRotation="90" wrapText="1"/>
    </xf>
    <xf numFmtId="0" fontId="28" fillId="0" borderId="56" xfId="8" applyFont="1" applyBorder="1" applyAlignment="1">
      <alignment horizontal="center" vertical="center" textRotation="90" wrapText="1"/>
    </xf>
    <xf numFmtId="0" fontId="28" fillId="0" borderId="57" xfId="8" applyFont="1" applyBorder="1" applyAlignment="1">
      <alignment horizontal="center" vertical="center" textRotation="90" wrapText="1"/>
    </xf>
    <xf numFmtId="0" fontId="28" fillId="0" borderId="35" xfId="8" applyFont="1" applyBorder="1" applyAlignment="1">
      <alignment horizontal="center" vertical="center" textRotation="90" wrapText="1"/>
    </xf>
    <xf numFmtId="0" fontId="28" fillId="0" borderId="38" xfId="8" applyFont="1" applyBorder="1" applyAlignment="1">
      <alignment horizontal="center" vertical="center" textRotation="90" wrapText="1"/>
    </xf>
    <xf numFmtId="0" fontId="28" fillId="2" borderId="49" xfId="8" applyFont="1" applyFill="1" applyBorder="1" applyAlignment="1">
      <alignment horizontal="center" vertical="center" textRotation="90" wrapText="1"/>
    </xf>
    <xf numFmtId="0" fontId="28" fillId="2" borderId="43" xfId="8" applyFont="1" applyFill="1" applyBorder="1" applyAlignment="1">
      <alignment horizontal="center" vertical="center" textRotation="90" wrapText="1"/>
    </xf>
    <xf numFmtId="0" fontId="28" fillId="2" borderId="46" xfId="8" applyFont="1" applyFill="1" applyBorder="1" applyAlignment="1">
      <alignment horizontal="center" vertical="center" textRotation="90" wrapText="1"/>
    </xf>
    <xf numFmtId="0" fontId="32" fillId="0" borderId="50" xfId="8" applyFont="1" applyBorder="1" applyAlignment="1">
      <alignment horizontal="center" vertical="center" wrapText="1"/>
    </xf>
    <xf numFmtId="0" fontId="24" fillId="0" borderId="5" xfId="8" applyBorder="1" applyAlignment="1">
      <alignment horizontal="center" vertical="center" wrapText="1"/>
    </xf>
    <xf numFmtId="0" fontId="24" fillId="0" borderId="53" xfId="8" applyBorder="1" applyAlignment="1">
      <alignment horizontal="center" vertical="center" wrapText="1"/>
    </xf>
    <xf numFmtId="169" fontId="29" fillId="0" borderId="36" xfId="6" applyNumberFormat="1" applyFont="1" applyBorder="1" applyAlignment="1">
      <alignment horizontal="center" vertical="center" wrapText="1"/>
    </xf>
    <xf numFmtId="169" fontId="29" fillId="0" borderId="44" xfId="6" applyNumberFormat="1" applyFont="1" applyBorder="1" applyAlignment="1">
      <alignment horizontal="center" vertical="center" wrapText="1"/>
    </xf>
    <xf numFmtId="169" fontId="29" fillId="0" borderId="34" xfId="6" applyNumberFormat="1" applyFont="1" applyBorder="1" applyAlignment="1">
      <alignment horizontal="center" vertical="center" wrapText="1"/>
    </xf>
    <xf numFmtId="0" fontId="27" fillId="2" borderId="10" xfId="8" applyFont="1" applyFill="1" applyBorder="1" applyAlignment="1">
      <alignment horizontal="center" vertical="center" wrapText="1"/>
    </xf>
    <xf numFmtId="0" fontId="27" fillId="2" borderId="11" xfId="8" applyFont="1" applyFill="1" applyBorder="1" applyAlignment="1">
      <alignment horizontal="center" vertical="center" wrapText="1"/>
    </xf>
    <xf numFmtId="0" fontId="27" fillId="2" borderId="3" xfId="8" applyFont="1" applyFill="1" applyBorder="1" applyAlignment="1">
      <alignment horizontal="center" vertical="center" wrapText="1"/>
    </xf>
    <xf numFmtId="0" fontId="27" fillId="2" borderId="9" xfId="8" applyFont="1" applyFill="1" applyBorder="1" applyAlignment="1">
      <alignment horizontal="center" vertical="center" wrapText="1"/>
    </xf>
    <xf numFmtId="0" fontId="24" fillId="0" borderId="50" xfId="8" applyFont="1" applyBorder="1" applyAlignment="1">
      <alignment horizontal="center" vertical="center" wrapText="1"/>
    </xf>
    <xf numFmtId="0" fontId="28" fillId="2" borderId="39" xfId="8" applyFont="1" applyFill="1" applyBorder="1" applyAlignment="1">
      <alignment horizontal="center" vertical="center" wrapText="1"/>
    </xf>
    <xf numFmtId="0" fontId="28" fillId="2" borderId="40" xfId="8" applyFont="1" applyFill="1" applyBorder="1" applyAlignment="1">
      <alignment horizontal="center" vertical="center" wrapText="1"/>
    </xf>
    <xf numFmtId="0" fontId="28" fillId="2" borderId="41" xfId="8" applyFont="1" applyFill="1" applyBorder="1" applyAlignment="1">
      <alignment horizontal="center" vertical="center" wrapText="1"/>
    </xf>
    <xf numFmtId="169" fontId="31" fillId="10" borderId="36" xfId="6" applyNumberFormat="1" applyFont="1" applyFill="1" applyBorder="1" applyAlignment="1">
      <alignment horizontal="center" vertical="center" wrapText="1"/>
    </xf>
    <xf numFmtId="169" fontId="31" fillId="10" borderId="34" xfId="6" applyNumberFormat="1" applyFont="1" applyFill="1" applyBorder="1" applyAlignment="1">
      <alignment horizontal="center" vertical="center" wrapText="1"/>
    </xf>
    <xf numFmtId="169" fontId="30" fillId="2" borderId="39" xfId="8" applyNumberFormat="1" applyFont="1" applyFill="1" applyBorder="1" applyAlignment="1">
      <alignment horizontal="center" wrapText="1"/>
    </xf>
    <xf numFmtId="169" fontId="30" fillId="2" borderId="40" xfId="8" applyNumberFormat="1" applyFont="1" applyFill="1" applyBorder="1" applyAlignment="1">
      <alignment horizontal="center" wrapText="1"/>
    </xf>
    <xf numFmtId="169" fontId="30" fillId="2" borderId="41" xfId="8" applyNumberFormat="1" applyFont="1" applyFill="1" applyBorder="1" applyAlignment="1">
      <alignment horizontal="center" wrapText="1"/>
    </xf>
    <xf numFmtId="169" fontId="30" fillId="2" borderId="39" xfId="8" applyNumberFormat="1" applyFont="1" applyFill="1" applyBorder="1" applyAlignment="1">
      <alignment horizontal="center" vertical="center" wrapText="1"/>
    </xf>
    <xf numFmtId="169" fontId="30" fillId="2" borderId="40" xfId="8" applyNumberFormat="1" applyFont="1" applyFill="1" applyBorder="1" applyAlignment="1">
      <alignment horizontal="center" vertical="center" wrapText="1"/>
    </xf>
    <xf numFmtId="169" fontId="30" fillId="2" borderId="41" xfId="8" applyNumberFormat="1" applyFont="1" applyFill="1" applyBorder="1" applyAlignment="1">
      <alignment horizontal="center" vertical="center" wrapText="1"/>
    </xf>
    <xf numFmtId="0" fontId="19" fillId="2" borderId="59" xfId="8" applyFont="1" applyFill="1" applyBorder="1" applyAlignment="1">
      <alignment horizontal="center" vertical="center" wrapText="1"/>
    </xf>
    <xf numFmtId="0" fontId="19" fillId="2" borderId="61" xfId="8" applyFont="1" applyFill="1" applyBorder="1" applyAlignment="1">
      <alignment horizontal="center" vertical="center" wrapText="1"/>
    </xf>
    <xf numFmtId="0" fontId="19" fillId="2" borderId="49" xfId="8" applyFont="1" applyFill="1" applyBorder="1" applyAlignment="1">
      <alignment horizontal="center" vertical="center" wrapText="1"/>
    </xf>
    <xf numFmtId="0" fontId="19" fillId="2" borderId="50" xfId="8" applyFont="1" applyFill="1" applyBorder="1" applyAlignment="1">
      <alignment horizontal="center" vertical="center" wrapText="1"/>
    </xf>
    <xf numFmtId="0" fontId="19" fillId="2" borderId="72" xfId="8" applyFont="1" applyFill="1" applyBorder="1" applyAlignment="1">
      <alignment horizontal="center" vertical="center" wrapText="1"/>
    </xf>
    <xf numFmtId="0" fontId="37" fillId="2" borderId="47" xfId="8" applyFont="1" applyFill="1" applyBorder="1" applyAlignment="1">
      <alignment horizontal="center" vertical="center" wrapText="1"/>
    </xf>
    <xf numFmtId="0" fontId="37" fillId="2" borderId="52" xfId="8" applyFont="1" applyFill="1" applyBorder="1" applyAlignment="1">
      <alignment horizontal="center" vertical="center" wrapText="1"/>
    </xf>
    <xf numFmtId="0" fontId="37" fillId="2" borderId="54" xfId="8" applyFont="1" applyFill="1" applyBorder="1" applyAlignment="1">
      <alignment horizontal="center" vertical="center" wrapText="1"/>
    </xf>
    <xf numFmtId="0" fontId="24" fillId="2" borderId="28" xfId="8" applyFill="1" applyBorder="1" applyAlignment="1">
      <alignment horizontal="center" vertical="center" wrapText="1"/>
    </xf>
    <xf numFmtId="0" fontId="38" fillId="0" borderId="1" xfId="0" applyFont="1" applyFill="1" applyBorder="1" applyAlignment="1">
      <alignment horizontal="center" vertical="center" wrapText="1"/>
    </xf>
    <xf numFmtId="0" fontId="39" fillId="0" borderId="1" xfId="0" applyFont="1" applyFill="1" applyBorder="1" applyAlignment="1">
      <alignment wrapText="1"/>
    </xf>
    <xf numFmtId="0" fontId="39" fillId="0" borderId="0" xfId="0" applyFont="1" applyFill="1" applyAlignment="1">
      <alignment wrapText="1"/>
    </xf>
    <xf numFmtId="0" fontId="38" fillId="0" borderId="2" xfId="0" applyFont="1" applyFill="1" applyBorder="1" applyAlignment="1">
      <alignment horizontal="center" vertical="center" wrapText="1"/>
    </xf>
    <xf numFmtId="0" fontId="20"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18" fillId="0" borderId="4" xfId="0" applyFont="1" applyFill="1" applyBorder="1" applyAlignment="1" applyProtection="1">
      <alignment horizontal="center" vertical="center" wrapText="1"/>
      <protection locked="0"/>
    </xf>
    <xf numFmtId="0" fontId="20" fillId="0" borderId="0" xfId="0" applyFont="1" applyFill="1" applyAlignment="1" applyProtection="1">
      <alignment wrapText="1"/>
      <protection locked="0"/>
    </xf>
    <xf numFmtId="0" fontId="18" fillId="3" borderId="4" xfId="0" applyFont="1" applyFill="1" applyBorder="1" applyAlignment="1" applyProtection="1">
      <alignment horizontal="center" vertical="center" wrapText="1"/>
      <protection locked="0"/>
    </xf>
    <xf numFmtId="0" fontId="23" fillId="0" borderId="17" xfId="0" applyFont="1" applyFill="1" applyBorder="1" applyAlignment="1">
      <alignment horizontal="center" vertical="center" wrapText="1"/>
    </xf>
    <xf numFmtId="0" fontId="17" fillId="0" borderId="47" xfId="2" applyNumberFormat="1" applyFont="1" applyFill="1" applyBorder="1" applyAlignment="1">
      <alignment horizontal="center" vertical="center" wrapText="1"/>
    </xf>
    <xf numFmtId="0" fontId="17" fillId="0" borderId="51" xfId="2" applyNumberFormat="1" applyFont="1" applyFill="1" applyBorder="1" applyAlignment="1">
      <alignment horizontal="center" vertical="center" wrapText="1"/>
    </xf>
    <xf numFmtId="0" fontId="17" fillId="0" borderId="36" xfId="2" applyNumberFormat="1" applyFont="1" applyFill="1" applyBorder="1" applyAlignment="1">
      <alignment horizontal="center" vertical="center" wrapText="1"/>
    </xf>
    <xf numFmtId="1" fontId="20" fillId="0" borderId="18" xfId="0" applyNumberFormat="1" applyFont="1" applyFill="1" applyBorder="1" applyAlignment="1">
      <alignment horizontal="center" vertical="center" wrapText="1"/>
    </xf>
    <xf numFmtId="1" fontId="20" fillId="8" borderId="18" xfId="0" applyNumberFormat="1" applyFont="1" applyFill="1" applyBorder="1" applyAlignment="1">
      <alignment horizontal="center" vertical="center" wrapText="1"/>
    </xf>
    <xf numFmtId="0" fontId="40" fillId="0" borderId="19" xfId="0" applyFont="1" applyFill="1" applyBorder="1" applyAlignment="1">
      <alignment horizontal="center" vertical="center" wrapText="1"/>
    </xf>
    <xf numFmtId="0" fontId="20" fillId="0" borderId="0" xfId="0" applyFont="1" applyAlignment="1" applyProtection="1">
      <alignment wrapText="1"/>
      <protection locked="0"/>
    </xf>
    <xf numFmtId="0" fontId="23" fillId="0" borderId="20" xfId="0" applyFont="1" applyFill="1" applyBorder="1" applyAlignment="1">
      <alignment horizontal="center" vertical="center" wrapText="1"/>
    </xf>
    <xf numFmtId="0" fontId="17" fillId="0" borderId="52" xfId="2" applyNumberFormat="1" applyFont="1" applyFill="1" applyBorder="1" applyAlignment="1">
      <alignment horizontal="center" vertical="center" wrapText="1"/>
    </xf>
    <xf numFmtId="0" fontId="17" fillId="0" borderId="45" xfId="2" applyNumberFormat="1" applyFont="1" applyFill="1" applyBorder="1" applyAlignment="1">
      <alignment horizontal="center" vertical="center" wrapText="1"/>
    </xf>
    <xf numFmtId="0" fontId="17" fillId="0" borderId="44" xfId="2" applyNumberFormat="1" applyFont="1" applyFill="1" applyBorder="1" applyAlignment="1">
      <alignment horizontal="center" vertical="center" wrapText="1"/>
    </xf>
    <xf numFmtId="1" fontId="20" fillId="0" borderId="1" xfId="0" applyNumberFormat="1" applyFont="1" applyFill="1" applyBorder="1" applyAlignment="1">
      <alignment horizontal="center" vertical="center" wrapText="1"/>
    </xf>
    <xf numFmtId="1" fontId="20" fillId="8" borderId="1" xfId="0" applyNumberFormat="1"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3" fillId="0" borderId="68" xfId="0" applyFont="1" applyFill="1" applyBorder="1" applyAlignment="1">
      <alignment horizontal="center" vertical="center" wrapText="1"/>
    </xf>
    <xf numFmtId="0" fontId="17" fillId="0" borderId="54" xfId="2" applyNumberFormat="1" applyFont="1" applyFill="1" applyBorder="1" applyAlignment="1">
      <alignment horizontal="center" vertical="center" wrapText="1"/>
    </xf>
    <xf numFmtId="0" fontId="17" fillId="0" borderId="55" xfId="2" applyNumberFormat="1" applyFont="1" applyFill="1" applyBorder="1" applyAlignment="1">
      <alignment horizontal="center" vertical="center" wrapText="1"/>
    </xf>
    <xf numFmtId="0" fontId="17" fillId="0" borderId="34" xfId="2" applyNumberFormat="1" applyFont="1" applyFill="1" applyBorder="1" applyAlignment="1">
      <alignment horizontal="center" vertical="center" wrapText="1"/>
    </xf>
    <xf numFmtId="1" fontId="20" fillId="0" borderId="4" xfId="0" applyNumberFormat="1" applyFont="1" applyFill="1" applyBorder="1" applyAlignment="1">
      <alignment horizontal="center" vertical="center" wrapText="1"/>
    </xf>
    <xf numFmtId="1" fontId="20" fillId="8" borderId="4" xfId="0" applyNumberFormat="1" applyFont="1" applyFill="1" applyBorder="1" applyAlignment="1">
      <alignment horizontal="center" vertical="center" wrapText="1"/>
    </xf>
    <xf numFmtId="0" fontId="20" fillId="0" borderId="66" xfId="0" applyFont="1" applyFill="1" applyBorder="1" applyAlignment="1">
      <alignment horizontal="center" vertical="center" wrapText="1"/>
    </xf>
    <xf numFmtId="0" fontId="17" fillId="0" borderId="47" xfId="2" applyNumberFormat="1" applyFont="1" applyFill="1" applyBorder="1" applyAlignment="1">
      <alignment horizontal="center" vertical="center" wrapText="1"/>
    </xf>
    <xf numFmtId="1" fontId="20" fillId="0" borderId="18" xfId="2" applyNumberFormat="1" applyFont="1" applyFill="1" applyBorder="1" applyAlignment="1">
      <alignment horizontal="center" vertical="center" wrapText="1"/>
    </xf>
    <xf numFmtId="1" fontId="20" fillId="8" borderId="18" xfId="2" applyNumberFormat="1" applyFont="1" applyFill="1" applyBorder="1" applyAlignment="1">
      <alignment horizontal="center" vertical="center" wrapText="1"/>
    </xf>
    <xf numFmtId="0" fontId="20" fillId="0" borderId="19" xfId="0" applyFont="1" applyFill="1" applyBorder="1" applyAlignment="1">
      <alignment horizontal="center" vertical="center" wrapText="1"/>
    </xf>
    <xf numFmtId="0" fontId="17" fillId="0" borderId="52" xfId="2" applyNumberFormat="1" applyFont="1" applyFill="1" applyBorder="1" applyAlignment="1">
      <alignment horizontal="center" vertical="center" wrapText="1"/>
    </xf>
    <xf numFmtId="1" fontId="20" fillId="0" borderId="1" xfId="2" applyNumberFormat="1" applyFont="1" applyFill="1" applyBorder="1" applyAlignment="1">
      <alignment horizontal="center" vertical="center" wrapText="1"/>
    </xf>
    <xf numFmtId="1" fontId="20" fillId="8" borderId="1" xfId="2"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17" fillId="0" borderId="54" xfId="2" applyNumberFormat="1" applyFont="1" applyFill="1" applyBorder="1" applyAlignment="1">
      <alignment horizontal="center" vertical="center" wrapText="1"/>
    </xf>
    <xf numFmtId="1" fontId="20" fillId="0" borderId="23" xfId="2" applyNumberFormat="1" applyFont="1" applyFill="1" applyBorder="1" applyAlignment="1">
      <alignment horizontal="center" vertical="center" wrapText="1"/>
    </xf>
    <xf numFmtId="1" fontId="20" fillId="8" borderId="23" xfId="2" applyNumberFormat="1"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3" fillId="0" borderId="49" xfId="0" applyFont="1" applyFill="1" applyBorder="1" applyAlignment="1">
      <alignment horizontal="center" vertical="center" wrapText="1"/>
    </xf>
    <xf numFmtId="0" fontId="17" fillId="0" borderId="47" xfId="3" applyNumberFormat="1" applyFont="1" applyFill="1" applyBorder="1" applyAlignment="1">
      <alignment horizontal="center" vertical="center" wrapText="1"/>
    </xf>
    <xf numFmtId="0" fontId="17" fillId="0" borderId="51" xfId="3" applyNumberFormat="1" applyFont="1" applyFill="1" applyBorder="1" applyAlignment="1">
      <alignment horizontal="center" vertical="center" wrapText="1"/>
    </xf>
    <xf numFmtId="0" fontId="17" fillId="0" borderId="36" xfId="3" applyNumberFormat="1" applyFont="1" applyFill="1" applyBorder="1" applyAlignment="1">
      <alignment horizontal="center" vertical="center" wrapText="1"/>
    </xf>
    <xf numFmtId="1" fontId="21" fillId="0" borderId="18" xfId="0" applyNumberFormat="1" applyFont="1" applyFill="1" applyBorder="1" applyAlignment="1">
      <alignment horizontal="center" vertical="center" wrapText="1"/>
    </xf>
    <xf numFmtId="1" fontId="21" fillId="8" borderId="18" xfId="0" applyNumberFormat="1" applyFont="1" applyFill="1" applyBorder="1" applyAlignment="1">
      <alignment horizontal="center" vertical="center" wrapText="1"/>
    </xf>
    <xf numFmtId="0" fontId="23" fillId="0" borderId="43" xfId="0" applyFont="1" applyFill="1" applyBorder="1" applyAlignment="1">
      <alignment horizontal="center" vertical="center" wrapText="1"/>
    </xf>
    <xf numFmtId="0" fontId="17" fillId="0" borderId="52" xfId="3" applyNumberFormat="1" applyFont="1" applyFill="1" applyBorder="1" applyAlignment="1">
      <alignment horizontal="center" vertical="center" wrapText="1"/>
    </xf>
    <xf numFmtId="0" fontId="17" fillId="0" borderId="45" xfId="3" applyNumberFormat="1" applyFont="1" applyFill="1" applyBorder="1" applyAlignment="1">
      <alignment horizontal="center" vertical="center" wrapText="1"/>
    </xf>
    <xf numFmtId="0" fontId="17" fillId="0" borderId="44" xfId="3" applyNumberFormat="1" applyFont="1" applyFill="1" applyBorder="1" applyAlignment="1">
      <alignment horizontal="center" vertical="center" wrapText="1"/>
    </xf>
    <xf numFmtId="1" fontId="21" fillId="0" borderId="4" xfId="0" applyNumberFormat="1" applyFont="1" applyFill="1" applyBorder="1" applyAlignment="1">
      <alignment horizontal="center" vertical="center" wrapText="1"/>
    </xf>
    <xf numFmtId="1" fontId="21" fillId="8" borderId="4" xfId="0" applyNumberFormat="1" applyFont="1" applyFill="1" applyBorder="1" applyAlignment="1">
      <alignment horizontal="center" vertical="center" wrapText="1"/>
    </xf>
    <xf numFmtId="1" fontId="21" fillId="0" borderId="1" xfId="0" applyNumberFormat="1" applyFont="1" applyFill="1" applyBorder="1" applyAlignment="1">
      <alignment horizontal="center" vertical="center" wrapText="1"/>
    </xf>
    <xf numFmtId="1" fontId="21" fillId="8" borderId="1" xfId="0" applyNumberFormat="1" applyFont="1" applyFill="1" applyBorder="1" applyAlignment="1">
      <alignment horizontal="center" vertical="center" wrapText="1"/>
    </xf>
    <xf numFmtId="0" fontId="17" fillId="0" borderId="48" xfId="3" applyNumberFormat="1" applyFont="1" applyFill="1" applyBorder="1" applyAlignment="1">
      <alignment horizontal="center" vertical="center" wrapText="1"/>
    </xf>
    <xf numFmtId="0" fontId="17" fillId="0" borderId="70" xfId="3" applyNumberFormat="1" applyFont="1" applyFill="1" applyBorder="1" applyAlignment="1">
      <alignment horizontal="center" vertical="center" wrapText="1"/>
    </xf>
    <xf numFmtId="0" fontId="23" fillId="0" borderId="46" xfId="0" applyFont="1" applyFill="1" applyBorder="1" applyAlignment="1">
      <alignment horizontal="center" vertical="center" wrapText="1"/>
    </xf>
    <xf numFmtId="0" fontId="23" fillId="0" borderId="65" xfId="0" applyFont="1" applyFill="1" applyBorder="1" applyAlignment="1">
      <alignment horizontal="center" vertical="center" wrapText="1"/>
    </xf>
    <xf numFmtId="0" fontId="17" fillId="0" borderId="47" xfId="3" applyNumberFormat="1" applyFont="1" applyFill="1" applyBorder="1" applyAlignment="1">
      <alignment horizontal="center" vertical="center" wrapText="1"/>
    </xf>
    <xf numFmtId="0" fontId="20" fillId="0" borderId="0" xfId="0" applyFont="1" applyBorder="1" applyAlignment="1" applyProtection="1">
      <alignment wrapText="1"/>
      <protection locked="0"/>
    </xf>
    <xf numFmtId="0" fontId="17" fillId="0" borderId="52" xfId="3" applyNumberFormat="1" applyFont="1" applyFill="1" applyBorder="1" applyAlignment="1">
      <alignment horizontal="center" vertical="center" wrapText="1"/>
    </xf>
    <xf numFmtId="0" fontId="17" fillId="0" borderId="48" xfId="3" applyNumberFormat="1" applyFont="1" applyFill="1" applyBorder="1" applyAlignment="1">
      <alignment horizontal="center" vertical="center" wrapText="1"/>
    </xf>
    <xf numFmtId="0" fontId="17" fillId="0" borderId="54" xfId="3" applyNumberFormat="1" applyFont="1" applyFill="1" applyBorder="1" applyAlignment="1">
      <alignment horizontal="center" vertical="center" wrapText="1"/>
    </xf>
    <xf numFmtId="0" fontId="17" fillId="0" borderId="55" xfId="3" applyNumberFormat="1" applyFont="1" applyFill="1" applyBorder="1" applyAlignment="1">
      <alignment horizontal="center" vertical="center" wrapText="1"/>
    </xf>
    <xf numFmtId="0" fontId="17" fillId="0" borderId="54" xfId="3" applyNumberFormat="1" applyFont="1" applyFill="1" applyBorder="1" applyAlignment="1">
      <alignment horizontal="center" vertical="center" wrapText="1"/>
    </xf>
    <xf numFmtId="1" fontId="21" fillId="0" borderId="23" xfId="0" applyNumberFormat="1" applyFont="1" applyFill="1" applyBorder="1" applyAlignment="1">
      <alignment horizontal="center" vertical="center" wrapText="1"/>
    </xf>
    <xf numFmtId="1" fontId="21" fillId="8" borderId="23" xfId="0" applyNumberFormat="1" applyFont="1" applyFill="1" applyBorder="1" applyAlignment="1">
      <alignment horizontal="center" vertical="center" wrapText="1"/>
    </xf>
    <xf numFmtId="0" fontId="23" fillId="0" borderId="30" xfId="0" applyFont="1" applyFill="1" applyBorder="1" applyAlignment="1">
      <alignment horizontal="center" vertical="center" wrapText="1"/>
    </xf>
    <xf numFmtId="0" fontId="22" fillId="0" borderId="3" xfId="3" applyNumberFormat="1" applyFont="1" applyFill="1" applyBorder="1" applyAlignment="1">
      <alignment horizontal="justify" vertical="center" wrapText="1"/>
    </xf>
    <xf numFmtId="0" fontId="17" fillId="0" borderId="69" xfId="3" applyNumberFormat="1" applyFont="1" applyFill="1" applyBorder="1" applyAlignment="1">
      <alignment horizontal="center" vertical="center" wrapText="1"/>
    </xf>
    <xf numFmtId="0" fontId="17" fillId="0" borderId="71" xfId="3"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5" xfId="0" applyFont="1" applyFill="1" applyBorder="1" applyAlignment="1">
      <alignment horizontal="center" vertical="center" wrapText="1"/>
    </xf>
    <xf numFmtId="1" fontId="20" fillId="0" borderId="15" xfId="0" applyNumberFormat="1" applyFont="1" applyFill="1" applyBorder="1" applyAlignment="1">
      <alignment horizontal="center" vertical="center" wrapText="1"/>
    </xf>
    <xf numFmtId="1" fontId="20" fillId="8" borderId="15" xfId="0" applyNumberFormat="1" applyFont="1" applyFill="1" applyBorder="1" applyAlignment="1">
      <alignment horizontal="center" vertical="center" wrapText="1"/>
    </xf>
    <xf numFmtId="0" fontId="20" fillId="0" borderId="63" xfId="0" applyFont="1" applyFill="1" applyBorder="1" applyAlignment="1">
      <alignment horizontal="center" vertical="center" wrapText="1"/>
    </xf>
    <xf numFmtId="0" fontId="17" fillId="0" borderId="34" xfId="3" applyNumberFormat="1" applyFont="1" applyFill="1" applyBorder="1" applyAlignment="1">
      <alignment horizontal="center" vertical="center" wrapText="1"/>
    </xf>
    <xf numFmtId="0" fontId="18" fillId="3" borderId="59" xfId="0" applyFont="1" applyFill="1" applyBorder="1" applyAlignment="1" applyProtection="1">
      <alignment horizontal="center" vertical="center" wrapText="1"/>
      <protection locked="0"/>
    </xf>
    <xf numFmtId="0" fontId="18" fillId="3" borderId="60" xfId="0" applyFont="1" applyFill="1" applyBorder="1" applyAlignment="1" applyProtection="1">
      <alignment horizontal="center" vertical="center" wrapText="1"/>
      <protection locked="0"/>
    </xf>
    <xf numFmtId="0" fontId="18" fillId="3" borderId="61" xfId="0" applyFont="1" applyFill="1" applyBorder="1" applyAlignment="1" applyProtection="1">
      <alignment horizontal="center" vertical="center" wrapText="1"/>
      <protection locked="0"/>
    </xf>
    <xf numFmtId="0" fontId="18" fillId="12" borderId="64" xfId="0" applyFont="1" applyFill="1" applyBorder="1" applyAlignment="1" applyProtection="1">
      <alignment horizontal="center" vertical="center" wrapText="1"/>
      <protection locked="0"/>
    </xf>
    <xf numFmtId="0" fontId="18" fillId="0" borderId="0" xfId="0" applyFont="1" applyBorder="1" applyAlignment="1" applyProtection="1">
      <alignment horizontal="center" vertical="center" wrapText="1"/>
      <protection locked="0"/>
    </xf>
    <xf numFmtId="0" fontId="20" fillId="0" borderId="0" xfId="0" applyFont="1" applyAlignment="1" applyProtection="1">
      <alignment horizontal="center" wrapText="1"/>
      <protection locked="0"/>
    </xf>
    <xf numFmtId="0" fontId="20" fillId="0" borderId="33" xfId="0" applyFont="1" applyBorder="1" applyAlignment="1" applyProtection="1">
      <alignment horizontal="center" wrapText="1"/>
      <protection locked="0"/>
    </xf>
    <xf numFmtId="0" fontId="18" fillId="0" borderId="31"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1" fontId="18" fillId="0" borderId="31" xfId="0" applyNumberFormat="1" applyFont="1" applyBorder="1" applyAlignment="1" applyProtection="1">
      <alignment horizontal="center" vertical="center" wrapText="1"/>
      <protection locked="0"/>
    </xf>
    <xf numFmtId="1" fontId="18" fillId="0" borderId="36" xfId="0" applyNumberFormat="1" applyFont="1" applyBorder="1" applyAlignment="1" applyProtection="1">
      <alignment horizontal="center" vertical="center" wrapText="1"/>
      <protection locked="0"/>
    </xf>
    <xf numFmtId="1" fontId="20" fillId="0" borderId="0" xfId="0" applyNumberFormat="1" applyFont="1" applyAlignment="1" applyProtection="1">
      <alignment wrapText="1"/>
      <protection locked="0"/>
    </xf>
    <xf numFmtId="0" fontId="18" fillId="12" borderId="59" xfId="0" applyFont="1" applyFill="1" applyBorder="1" applyAlignment="1" applyProtection="1">
      <alignment horizontal="center" vertical="center" wrapText="1"/>
      <protection locked="0"/>
    </xf>
    <xf numFmtId="0" fontId="18" fillId="12" borderId="60" xfId="0" applyFont="1" applyFill="1" applyBorder="1" applyAlignment="1" applyProtection="1">
      <alignment horizontal="center" vertical="center" wrapText="1"/>
      <protection locked="0"/>
    </xf>
    <xf numFmtId="0" fontId="18" fillId="12" borderId="61" xfId="0" applyFont="1" applyFill="1" applyBorder="1" applyAlignment="1" applyProtection="1">
      <alignment horizontal="center" vertical="center" wrapText="1"/>
      <protection locked="0"/>
    </xf>
    <xf numFmtId="0" fontId="20" fillId="0" borderId="42" xfId="0" applyFont="1" applyBorder="1" applyAlignment="1" applyProtection="1">
      <alignment horizontal="center" wrapText="1"/>
      <protection locked="0"/>
    </xf>
    <xf numFmtId="0" fontId="18"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1" fontId="18" fillId="0" borderId="37" xfId="0" applyNumberFormat="1" applyFont="1" applyBorder="1" applyAlignment="1" applyProtection="1">
      <alignment horizontal="center" vertical="center" wrapText="1"/>
      <protection locked="0"/>
    </xf>
    <xf numFmtId="1" fontId="18" fillId="0" borderId="34" xfId="0" applyNumberFormat="1" applyFont="1" applyBorder="1" applyAlignment="1" applyProtection="1">
      <alignment horizontal="center" vertical="center" wrapText="1"/>
      <protection locked="0"/>
    </xf>
    <xf numFmtId="0" fontId="18" fillId="12" borderId="43" xfId="0" applyFont="1" applyFill="1" applyBorder="1" applyAlignment="1" applyProtection="1">
      <alignment horizontal="center" vertical="center" wrapText="1"/>
      <protection locked="0"/>
    </xf>
    <xf numFmtId="0" fontId="18" fillId="12" borderId="5" xfId="0" applyFont="1" applyFill="1" applyBorder="1" applyAlignment="1" applyProtection="1">
      <alignment horizontal="center" vertical="center" wrapText="1"/>
      <protection locked="0"/>
    </xf>
    <xf numFmtId="0" fontId="18" fillId="12" borderId="27" xfId="0" applyFont="1" applyFill="1" applyBorder="1" applyAlignment="1" applyProtection="1">
      <alignment horizontal="center" vertical="center" wrapText="1"/>
      <protection locked="0"/>
    </xf>
    <xf numFmtId="0" fontId="18" fillId="8" borderId="59" xfId="0" applyFont="1" applyFill="1" applyBorder="1" applyAlignment="1" applyProtection="1">
      <alignment horizontal="center" vertical="center" wrapText="1"/>
      <protection locked="0"/>
    </xf>
    <xf numFmtId="0" fontId="18" fillId="8" borderId="60" xfId="0" applyFont="1" applyFill="1" applyBorder="1" applyAlignment="1" applyProtection="1">
      <alignment horizontal="center" vertical="center" wrapText="1"/>
      <protection locked="0"/>
    </xf>
    <xf numFmtId="0" fontId="18" fillId="8" borderId="61" xfId="0" applyFont="1" applyFill="1" applyBorder="1" applyAlignment="1" applyProtection="1">
      <alignment horizontal="center" vertical="center" wrapText="1"/>
      <protection locked="0"/>
    </xf>
    <xf numFmtId="0" fontId="18" fillId="3" borderId="31" xfId="0" applyFont="1" applyFill="1" applyBorder="1" applyAlignment="1" applyProtection="1">
      <alignment horizontal="center" vertical="center" wrapText="1"/>
      <protection locked="0"/>
    </xf>
    <xf numFmtId="0" fontId="18" fillId="3" borderId="32" xfId="0" applyFont="1" applyFill="1" applyBorder="1" applyAlignment="1" applyProtection="1">
      <alignment horizontal="center" vertical="center" wrapText="1"/>
      <protection locked="0"/>
    </xf>
    <xf numFmtId="0" fontId="18" fillId="3" borderId="17" xfId="0" applyFont="1" applyFill="1" applyBorder="1" applyAlignment="1" applyProtection="1">
      <alignment horizontal="center" vertical="center" wrapText="1"/>
      <protection locked="0"/>
    </xf>
    <xf numFmtId="0" fontId="18" fillId="3" borderId="19" xfId="0" applyFont="1" applyFill="1" applyBorder="1" applyAlignment="1" applyProtection="1">
      <alignment horizontal="center" vertical="center" wrapText="1"/>
      <protection locked="0"/>
    </xf>
    <xf numFmtId="0" fontId="20" fillId="0" borderId="0" xfId="0" applyFont="1" applyAlignment="1" applyProtection="1">
      <alignment wrapText="1"/>
      <protection hidden="1"/>
    </xf>
    <xf numFmtId="0" fontId="20" fillId="3" borderId="17" xfId="0" applyFont="1" applyFill="1" applyBorder="1" applyAlignment="1" applyProtection="1">
      <alignment horizontal="center" vertical="center" wrapText="1"/>
      <protection locked="0"/>
    </xf>
    <xf numFmtId="0" fontId="20" fillId="3" borderId="25" xfId="0" applyFont="1" applyFill="1" applyBorder="1" applyAlignment="1" applyProtection="1">
      <alignment horizontal="center" vertical="center" wrapText="1"/>
      <protection locked="0"/>
    </xf>
    <xf numFmtId="1" fontId="20" fillId="0" borderId="17" xfId="0" applyNumberFormat="1" applyFont="1" applyBorder="1" applyAlignment="1" applyProtection="1">
      <alignment horizontal="center" vertical="center" wrapText="1"/>
      <protection locked="0"/>
    </xf>
    <xf numFmtId="1" fontId="20" fillId="0" borderId="18" xfId="0" applyNumberFormat="1" applyFont="1" applyBorder="1" applyAlignment="1" applyProtection="1">
      <alignment horizontal="center" vertical="center" wrapText="1"/>
      <protection locked="0"/>
    </xf>
    <xf numFmtId="1" fontId="20" fillId="0" borderId="19" xfId="0" applyNumberFormat="1" applyFont="1" applyBorder="1" applyAlignment="1" applyProtection="1">
      <alignment horizontal="center" vertical="center" wrapText="1"/>
      <protection locked="0"/>
    </xf>
    <xf numFmtId="1" fontId="20" fillId="0" borderId="25" xfId="0" applyNumberFormat="1" applyFont="1" applyBorder="1" applyAlignment="1" applyProtection="1">
      <alignment horizontal="center" vertical="center" wrapText="1"/>
      <protection locked="0"/>
    </xf>
    <xf numFmtId="1" fontId="18" fillId="0" borderId="22" xfId="0" applyNumberFormat="1" applyFont="1" applyFill="1" applyBorder="1" applyAlignment="1" applyProtection="1">
      <alignment horizontal="center" vertical="center" wrapText="1"/>
      <protection locked="0"/>
    </xf>
    <xf numFmtId="9" fontId="20" fillId="0" borderId="24" xfId="7" applyFont="1" applyBorder="1" applyAlignment="1" applyProtection="1">
      <alignment horizontal="center" vertical="center" wrapText="1"/>
      <protection locked="0"/>
    </xf>
    <xf numFmtId="0" fontId="20" fillId="3" borderId="22" xfId="0" applyFont="1" applyFill="1" applyBorder="1" applyAlignment="1" applyProtection="1">
      <alignment horizontal="center" vertical="center" wrapText="1"/>
      <protection locked="0"/>
    </xf>
    <xf numFmtId="0" fontId="20" fillId="3" borderId="28" xfId="0" applyFont="1" applyFill="1" applyBorder="1" applyAlignment="1" applyProtection="1">
      <alignment horizontal="center" vertical="center" wrapText="1"/>
      <protection locked="0"/>
    </xf>
    <xf numFmtId="1" fontId="20" fillId="0" borderId="22" xfId="0" applyNumberFormat="1" applyFont="1" applyBorder="1" applyAlignment="1" applyProtection="1">
      <alignment horizontal="center" vertical="center" wrapText="1"/>
      <protection locked="0"/>
    </xf>
    <xf numFmtId="1" fontId="20" fillId="0" borderId="23" xfId="0" applyNumberFormat="1" applyFont="1" applyBorder="1" applyAlignment="1" applyProtection="1">
      <alignment horizontal="center" vertical="center" wrapText="1"/>
      <protection locked="0"/>
    </xf>
    <xf numFmtId="1" fontId="20" fillId="0" borderId="24" xfId="0" applyNumberFormat="1" applyFont="1" applyBorder="1" applyAlignment="1" applyProtection="1">
      <alignment horizontal="center" vertical="center" wrapText="1"/>
      <protection locked="0"/>
    </xf>
    <xf numFmtId="1" fontId="20" fillId="0" borderId="28" xfId="0" applyNumberFormat="1" applyFont="1" applyBorder="1" applyAlignment="1" applyProtection="1">
      <alignment horizontal="center" vertical="center" wrapText="1"/>
      <protection locked="0"/>
    </xf>
    <xf numFmtId="0" fontId="20" fillId="3" borderId="59" xfId="0" applyFont="1" applyFill="1" applyBorder="1" applyAlignment="1" applyProtection="1">
      <alignment horizontal="center" vertical="center" wrapText="1"/>
      <protection locked="0"/>
    </xf>
    <xf numFmtId="0" fontId="20" fillId="3" borderId="62" xfId="0" applyFont="1" applyFill="1" applyBorder="1" applyAlignment="1" applyProtection="1">
      <alignment horizontal="center" vertical="center" wrapText="1"/>
      <protection locked="0"/>
    </xf>
    <xf numFmtId="1" fontId="20" fillId="0" borderId="59" xfId="0" applyNumberFormat="1" applyFont="1" applyBorder="1" applyAlignment="1" applyProtection="1">
      <alignment horizontal="center" vertical="center" wrapText="1"/>
      <protection locked="0"/>
    </xf>
    <xf numFmtId="1" fontId="20" fillId="0" borderId="60" xfId="0" applyNumberFormat="1" applyFont="1" applyBorder="1" applyAlignment="1" applyProtection="1">
      <alignment horizontal="center" vertical="center" wrapText="1"/>
      <protection locked="0"/>
    </xf>
    <xf numFmtId="1" fontId="20" fillId="0" borderId="61" xfId="0" applyNumberFormat="1" applyFont="1" applyBorder="1" applyAlignment="1" applyProtection="1">
      <alignment horizontal="center" vertical="center" wrapText="1"/>
      <protection locked="0"/>
    </xf>
    <xf numFmtId="1" fontId="20" fillId="0" borderId="62" xfId="0" applyNumberFormat="1" applyFont="1" applyBorder="1" applyAlignment="1" applyProtection="1">
      <alignment horizontal="center" vertical="center" wrapText="1"/>
      <protection locked="0"/>
    </xf>
    <xf numFmtId="0" fontId="18" fillId="3" borderId="43" xfId="0" applyFont="1" applyFill="1" applyBorder="1" applyAlignment="1" applyProtection="1">
      <alignment horizontal="center" vertical="center" wrapText="1"/>
      <protection locked="0"/>
    </xf>
    <xf numFmtId="0" fontId="18" fillId="3" borderId="8" xfId="0" applyFont="1" applyFill="1" applyBorder="1" applyAlignment="1" applyProtection="1">
      <alignment horizontal="center" vertical="center" wrapText="1"/>
      <protection locked="0"/>
    </xf>
    <xf numFmtId="0" fontId="18" fillId="0" borderId="43"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locked="0"/>
    </xf>
    <xf numFmtId="0" fontId="18" fillId="0" borderId="27" xfId="0" applyFont="1" applyBorder="1" applyAlignment="1" applyProtection="1">
      <alignment horizontal="center" vertical="center" wrapText="1"/>
      <protection locked="0"/>
    </xf>
    <xf numFmtId="0" fontId="18" fillId="0" borderId="8" xfId="0" applyFont="1" applyBorder="1" applyAlignment="1" applyProtection="1">
      <alignment horizontal="center" vertical="center" wrapText="1"/>
      <protection locked="0"/>
    </xf>
    <xf numFmtId="0" fontId="18" fillId="3" borderId="59" xfId="0" applyFont="1" applyFill="1" applyBorder="1" applyAlignment="1" applyProtection="1">
      <alignment horizontal="center" wrapText="1"/>
      <protection locked="0"/>
    </xf>
    <xf numFmtId="0" fontId="18" fillId="3" borderId="60" xfId="0" applyFont="1" applyFill="1" applyBorder="1" applyAlignment="1" applyProtection="1">
      <alignment horizontal="center" wrapText="1"/>
      <protection locked="0"/>
    </xf>
    <xf numFmtId="9" fontId="18" fillId="3" borderId="60" xfId="7" applyFont="1" applyFill="1" applyBorder="1" applyAlignment="1" applyProtection="1">
      <alignment horizontal="center" vertical="center" wrapText="1"/>
      <protection locked="0"/>
    </xf>
    <xf numFmtId="9" fontId="18" fillId="3" borderId="61" xfId="7" applyFont="1" applyFill="1" applyBorder="1" applyAlignment="1" applyProtection="1">
      <alignment horizontal="center" vertical="center" wrapText="1"/>
      <protection locked="0"/>
    </xf>
    <xf numFmtId="0" fontId="20" fillId="0" borderId="9" xfId="0" applyFont="1" applyBorder="1" applyAlignment="1" applyProtection="1">
      <alignment horizontal="center" wrapText="1"/>
      <protection locked="0"/>
    </xf>
    <xf numFmtId="9" fontId="20" fillId="0" borderId="0" xfId="7" applyFont="1" applyAlignment="1" applyProtection="1">
      <alignment horizontal="center" wrapText="1"/>
      <protection locked="0"/>
    </xf>
    <xf numFmtId="0" fontId="18" fillId="3" borderId="2"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1" fontId="20" fillId="0" borderId="0" xfId="0" applyNumberFormat="1" applyFont="1" applyAlignment="1" applyProtection="1">
      <alignment horizontal="center" wrapText="1"/>
      <protection locked="0"/>
    </xf>
    <xf numFmtId="0" fontId="18" fillId="0" borderId="1" xfId="0" applyFont="1" applyBorder="1" applyAlignment="1" applyProtection="1">
      <alignment horizontal="center" vertical="center" wrapText="1"/>
      <protection locked="0"/>
    </xf>
    <xf numFmtId="0" fontId="9" fillId="5" borderId="2"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41" fillId="5" borderId="2"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lignment horizontal="center" vertical="center" wrapText="1"/>
    </xf>
    <xf numFmtId="0" fontId="41" fillId="5" borderId="7"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1" fillId="5" borderId="1" xfId="0" applyFont="1" applyFill="1" applyBorder="1" applyAlignment="1">
      <alignment horizontal="center" vertical="center" wrapText="1"/>
    </xf>
  </cellXfs>
  <cellStyles count="10">
    <cellStyle name="Moneda" xfId="9" builtinId="4"/>
    <cellStyle name="Moneda [0] 2" xfId="1"/>
    <cellStyle name="Moneda 2" xfId="4"/>
    <cellStyle name="Moneda 3" xfId="6"/>
    <cellStyle name="Normal" xfId="0" builtinId="0"/>
    <cellStyle name="Normal 2" xfId="3"/>
    <cellStyle name="Normal 3" xfId="2"/>
    <cellStyle name="Normal 4" xfId="5"/>
    <cellStyle name="Normal 4 2" xfId="8"/>
    <cellStyle name="Porcentaje" xfId="7" builtinId="5"/>
  </cellStyles>
  <dxfs count="0"/>
  <tableStyles count="0" defaultTableStyle="TableStyleMedium2" defaultPivotStyle="PivotStyleLight16"/>
  <colors>
    <mruColors>
      <color rgb="FF002774"/>
      <color rgb="FF240A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Eje 3 Proyecci&#243;n Social'!A1"/><Relationship Id="rId18"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hyperlink" Target="#'Eje 1 Docencia'!A1"/><Relationship Id="rId12" Type="http://schemas.openxmlformats.org/officeDocument/2006/relationships/image" Target="../media/image8.png"/><Relationship Id="rId17" Type="http://schemas.openxmlformats.org/officeDocument/2006/relationships/hyperlink" Target="#'Eje 5 Internacionalizaci&#243;n'!A1"/><Relationship Id="rId2" Type="http://schemas.openxmlformats.org/officeDocument/2006/relationships/image" Target="../media/image2.png"/><Relationship Id="rId16" Type="http://schemas.openxmlformats.org/officeDocument/2006/relationships/image" Target="../media/image10.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hyperlink" Target="#'Eje 7 Gesti&#243;n de Recursos'!A1"/><Relationship Id="rId5" Type="http://schemas.openxmlformats.org/officeDocument/2006/relationships/hyperlink" Target="#'Eje 2 Investigaci&#243;n'!A1"/><Relationship Id="rId15" Type="http://schemas.openxmlformats.org/officeDocument/2006/relationships/hyperlink" Target="#'Eje 4 Bienestar'!A1"/><Relationship Id="rId10" Type="http://schemas.openxmlformats.org/officeDocument/2006/relationships/image" Target="../media/image7.png"/><Relationship Id="rId19" Type="http://schemas.openxmlformats.org/officeDocument/2006/relationships/hyperlink" Target="#ANEXOS!A1"/><Relationship Id="rId4" Type="http://schemas.openxmlformats.org/officeDocument/2006/relationships/image" Target="../media/image4.png"/><Relationship Id="rId9" Type="http://schemas.openxmlformats.org/officeDocument/2006/relationships/hyperlink" Target="#'Eje 6 Procesos Academicos&amp;adm.'!A1"/><Relationship Id="rId14"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 Id="rId4" Type="http://schemas.openxmlformats.org/officeDocument/2006/relationships/hyperlink" Target="#'Eje 2 Investigaci&#243;n'!A1"/></Relationships>
</file>

<file path=xl/drawings/_rels/drawing3.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 Id="rId5" Type="http://schemas.openxmlformats.org/officeDocument/2006/relationships/hyperlink" Target="#'Eje 1 Docencia'!A1"/><Relationship Id="rId4" Type="http://schemas.openxmlformats.org/officeDocument/2006/relationships/hyperlink" Target="#'Eje 3 Proyecci&#243;n Social'!A1"/></Relationships>
</file>

<file path=xl/drawings/_rels/drawing4.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 Id="rId5" Type="http://schemas.openxmlformats.org/officeDocument/2006/relationships/hyperlink" Target="#'Eje 2 Investigaci&#243;n'!A1"/><Relationship Id="rId4" Type="http://schemas.openxmlformats.org/officeDocument/2006/relationships/hyperlink" Target="#'Eje 4 Bienestar'!A1"/></Relationships>
</file>

<file path=xl/drawings/_rels/drawing5.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 Id="rId5" Type="http://schemas.openxmlformats.org/officeDocument/2006/relationships/hyperlink" Target="#'Eje 3 Proyecci&#243;n Social'!A1"/><Relationship Id="rId4" Type="http://schemas.openxmlformats.org/officeDocument/2006/relationships/hyperlink" Target="#'Eje 5 Internacionalizaci&#243;n'!A1"/></Relationships>
</file>

<file path=xl/drawings/_rels/drawing6.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 Id="rId5" Type="http://schemas.openxmlformats.org/officeDocument/2006/relationships/hyperlink" Target="#'Eje 4 Bienestar'!A1"/><Relationship Id="rId4" Type="http://schemas.openxmlformats.org/officeDocument/2006/relationships/hyperlink" Target="#'Eje 6 Procesos Academicos&amp;adm.'!A1"/></Relationships>
</file>

<file path=xl/drawings/_rels/drawing7.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 Id="rId5" Type="http://schemas.openxmlformats.org/officeDocument/2006/relationships/hyperlink" Target="#'Eje 5 Internacionalizaci&#243;n'!A1"/><Relationship Id="rId4" Type="http://schemas.openxmlformats.org/officeDocument/2006/relationships/hyperlink" Target="#'Eje 7 Gesti&#243;n de Recursos'!A1"/></Relationships>
</file>

<file path=xl/drawings/_rels/drawing8.xml.rels><?xml version="1.0" encoding="UTF-8" standalone="yes"?>
<Relationships xmlns="http://schemas.openxmlformats.org/package/2006/relationships"><Relationship Id="rId3" Type="http://schemas.openxmlformats.org/officeDocument/2006/relationships/hyperlink" Target="#ANEXOS!A1"/><Relationship Id="rId2" Type="http://schemas.openxmlformats.org/officeDocument/2006/relationships/hyperlink" Target="#PDI!A1"/><Relationship Id="rId1" Type="http://schemas.openxmlformats.org/officeDocument/2006/relationships/image" Target="../media/image12.png"/><Relationship Id="rId4" Type="http://schemas.openxmlformats.org/officeDocument/2006/relationships/hyperlink" Target="#'Eje 6 Procesos Academicos&amp;adm.'!A1"/></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je 6 Procesos Academicos&amp;adm.'!A1"/><Relationship Id="rId18" Type="http://schemas.openxmlformats.org/officeDocument/2006/relationships/hyperlink" Target="#'2.factoresacreditacion'!A1"/><Relationship Id="rId26" Type="http://schemas.openxmlformats.org/officeDocument/2006/relationships/hyperlink" Target="#'A6. Apuesta Programas'!A1"/><Relationship Id="rId3" Type="http://schemas.openxmlformats.org/officeDocument/2006/relationships/hyperlink" Target="#'Eje 1 Docencia'!A1"/><Relationship Id="rId21" Type="http://schemas.openxmlformats.org/officeDocument/2006/relationships/hyperlink" Target="#'A3. Informe de Pares'!A1"/><Relationship Id="rId7" Type="http://schemas.openxmlformats.org/officeDocument/2006/relationships/hyperlink" Target="#'Eje 5 Internacionalizaci&#243;n'!A1"/><Relationship Id="rId12" Type="http://schemas.openxmlformats.org/officeDocument/2006/relationships/image" Target="../media/image10.png"/><Relationship Id="rId17" Type="http://schemas.openxmlformats.org/officeDocument/2006/relationships/hyperlink" Target="#'A1. Decreto 1330'!_Hlk27703601"/><Relationship Id="rId25" Type="http://schemas.openxmlformats.org/officeDocument/2006/relationships/hyperlink" Target="#'A5. Consejos de Facultad'!A1"/><Relationship Id="rId2" Type="http://schemas.openxmlformats.org/officeDocument/2006/relationships/image" Target="../media/image5.png"/><Relationship Id="rId16" Type="http://schemas.openxmlformats.org/officeDocument/2006/relationships/image" Target="../media/image2.png"/><Relationship Id="rId20" Type="http://schemas.openxmlformats.org/officeDocument/2006/relationships/hyperlink" Target="#'3.CNA'!A1"/><Relationship Id="rId29" Type="http://schemas.openxmlformats.org/officeDocument/2006/relationships/hyperlink" Target="#'A8. Proyectos de Inversi&#243;n'!A1"/><Relationship Id="rId1" Type="http://schemas.openxmlformats.org/officeDocument/2006/relationships/hyperlink" Target="#'Eje 2 Investigaci&#243;n'!A1"/><Relationship Id="rId6" Type="http://schemas.openxmlformats.org/officeDocument/2006/relationships/image" Target="../media/image9.png"/><Relationship Id="rId11" Type="http://schemas.openxmlformats.org/officeDocument/2006/relationships/hyperlink" Target="#'Eje 4 Bienestar'!A1"/><Relationship Id="rId24" Type="http://schemas.openxmlformats.org/officeDocument/2006/relationships/hyperlink" Target="#'5.estudiantes'!A1"/><Relationship Id="rId5" Type="http://schemas.openxmlformats.org/officeDocument/2006/relationships/hyperlink" Target="#'Eje 3 Proyecci&#243;n Social'!A1"/><Relationship Id="rId15" Type="http://schemas.openxmlformats.org/officeDocument/2006/relationships/image" Target="../media/image3.png"/><Relationship Id="rId23" Type="http://schemas.openxmlformats.org/officeDocument/2006/relationships/hyperlink" Target="#'A4. Recomendaciones CNA'!A1"/><Relationship Id="rId28" Type="http://schemas.openxmlformats.org/officeDocument/2006/relationships/hyperlink" Target="#PDI!A1"/><Relationship Id="rId10" Type="http://schemas.openxmlformats.org/officeDocument/2006/relationships/image" Target="../media/image8.png"/><Relationship Id="rId19" Type="http://schemas.openxmlformats.org/officeDocument/2006/relationships/hyperlink" Target="#'A2. Factores Acreditacion'!_Hlk27703601"/><Relationship Id="rId4" Type="http://schemas.openxmlformats.org/officeDocument/2006/relationships/image" Target="../media/image6.png"/><Relationship Id="rId9" Type="http://schemas.openxmlformats.org/officeDocument/2006/relationships/hyperlink" Target="#'Eje 7 Gesti&#243;n de Recursos'!A1"/><Relationship Id="rId14" Type="http://schemas.openxmlformats.org/officeDocument/2006/relationships/image" Target="../media/image7.png"/><Relationship Id="rId22" Type="http://schemas.openxmlformats.org/officeDocument/2006/relationships/hyperlink" Target="#'4.CNA1735'!A1"/><Relationship Id="rId27" Type="http://schemas.openxmlformats.org/officeDocument/2006/relationships/hyperlink" Target="#'A7. Proyectos de Inversi&#243;n'!A1"/><Relationship Id="rId30" Type="http://schemas.openxmlformats.org/officeDocument/2006/relationships/hyperlink" Target="#'A9. Proyectos de Inversi&#243;n'!A1"/></Relationships>
</file>

<file path=xl/drawings/drawing1.xml><?xml version="1.0" encoding="utf-8"?>
<xdr:wsDr xmlns:xdr="http://schemas.openxmlformats.org/drawingml/2006/spreadsheetDrawing" xmlns:a="http://schemas.openxmlformats.org/drawingml/2006/main">
  <xdr:twoCellAnchor>
    <xdr:from>
      <xdr:col>0</xdr:col>
      <xdr:colOff>29103</xdr:colOff>
      <xdr:row>0</xdr:row>
      <xdr:rowOff>222249</xdr:rowOff>
    </xdr:from>
    <xdr:to>
      <xdr:col>0</xdr:col>
      <xdr:colOff>14409093</xdr:colOff>
      <xdr:row>8</xdr:row>
      <xdr:rowOff>52916</xdr:rowOff>
    </xdr:to>
    <xdr:grpSp>
      <xdr:nvGrpSpPr>
        <xdr:cNvPr id="60" name="Grupo 59">
          <a:extLst>
            <a:ext uri="{FF2B5EF4-FFF2-40B4-BE49-F238E27FC236}">
              <a16:creationId xmlns="" xmlns:a16="http://schemas.microsoft.com/office/drawing/2014/main" id="{00000000-0008-0000-0000-00003C000000}"/>
            </a:ext>
          </a:extLst>
        </xdr:cNvPr>
        <xdr:cNvGrpSpPr/>
      </xdr:nvGrpSpPr>
      <xdr:grpSpPr>
        <a:xfrm>
          <a:off x="29103" y="222249"/>
          <a:ext cx="14379990" cy="7076282"/>
          <a:chOff x="-1346533" y="-821323"/>
          <a:chExt cx="14379990" cy="7321596"/>
        </a:xfrm>
      </xdr:grpSpPr>
      <xdr:pic>
        <xdr:nvPicPr>
          <xdr:cNvPr id="61" name="Imagen 60">
            <a:extLst>
              <a:ext uri="{FF2B5EF4-FFF2-40B4-BE49-F238E27FC236}">
                <a16:creationId xmlns=""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
          <a:srcRect l="26237" t="24783" r="10368" b="12715"/>
          <a:stretch/>
        </xdr:blipFill>
        <xdr:spPr>
          <a:xfrm>
            <a:off x="-633663" y="0"/>
            <a:ext cx="12978064" cy="5778499"/>
          </a:xfrm>
          <a:prstGeom prst="rect">
            <a:avLst/>
          </a:prstGeom>
          <a:solidFill>
            <a:srgbClr val="FFFFFF">
              <a:shade val="85000"/>
            </a:srgbClr>
          </a:solidFill>
          <a:ln w="190500" cap="rnd">
            <a:no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grpSp>
        <xdr:nvGrpSpPr>
          <xdr:cNvPr id="62" name="Grupo 61">
            <a:extLst>
              <a:ext uri="{FF2B5EF4-FFF2-40B4-BE49-F238E27FC236}">
                <a16:creationId xmlns="" xmlns:a16="http://schemas.microsoft.com/office/drawing/2014/main" id="{00000000-0008-0000-0000-00003E000000}"/>
              </a:ext>
            </a:extLst>
          </xdr:cNvPr>
          <xdr:cNvGrpSpPr/>
        </xdr:nvGrpSpPr>
        <xdr:grpSpPr>
          <a:xfrm>
            <a:off x="-1346533" y="-821323"/>
            <a:ext cx="14379990" cy="7321596"/>
            <a:chOff x="-1346533" y="-821323"/>
            <a:chExt cx="14379990" cy="7321596"/>
          </a:xfrm>
        </xdr:grpSpPr>
        <xdr:pic>
          <xdr:nvPicPr>
            <xdr:cNvPr id="63" name="Imagen 62">
              <a:extLst>
                <a:ext uri="{FF2B5EF4-FFF2-40B4-BE49-F238E27FC236}">
                  <a16:creationId xmlns="" xmlns:a16="http://schemas.microsoft.com/office/drawing/2014/main" id="{00000000-0008-0000-0000-00003F000000}"/>
                </a:ext>
              </a:extLst>
            </xdr:cNvPr>
            <xdr:cNvPicPr>
              <a:picLocks noChangeAspect="1"/>
            </xdr:cNvPicPr>
          </xdr:nvPicPr>
          <xdr:blipFill>
            <a:blip xmlns:r="http://schemas.openxmlformats.org/officeDocument/2006/relationships" r:embed="rId2"/>
            <a:stretch>
              <a:fillRect/>
            </a:stretch>
          </xdr:blipFill>
          <xdr:spPr>
            <a:xfrm>
              <a:off x="-1322721" y="-821323"/>
              <a:ext cx="14356178" cy="7278116"/>
            </a:xfrm>
            <a:prstGeom prst="rect">
              <a:avLst/>
            </a:prstGeom>
          </xdr:spPr>
        </xdr:pic>
        <xdr:pic>
          <xdr:nvPicPr>
            <xdr:cNvPr id="64" name="Imagen 63">
              <a:extLst>
                <a:ext uri="{FF2B5EF4-FFF2-40B4-BE49-F238E27FC236}">
                  <a16:creationId xmlns="" xmlns:a16="http://schemas.microsoft.com/office/drawing/2014/main" id="{00000000-0008-0000-0000-000040000000}"/>
                </a:ext>
              </a:extLst>
            </xdr:cNvPr>
            <xdr:cNvPicPr>
              <a:picLocks noChangeAspect="1"/>
            </xdr:cNvPicPr>
          </xdr:nvPicPr>
          <xdr:blipFill rotWithShape="1">
            <a:blip xmlns:r="http://schemas.openxmlformats.org/officeDocument/2006/relationships" r:embed="rId2"/>
            <a:srcRect b="88761"/>
            <a:stretch/>
          </xdr:blipFill>
          <xdr:spPr>
            <a:xfrm rot="10800000">
              <a:off x="-1346533" y="5682280"/>
              <a:ext cx="14356178" cy="817993"/>
            </a:xfrm>
            <a:prstGeom prst="rect">
              <a:avLst/>
            </a:prstGeom>
          </xdr:spPr>
        </xdr:pic>
        <xdr:pic>
          <xdr:nvPicPr>
            <xdr:cNvPr id="65" name="Imagen 64">
              <a:extLst>
                <a:ext uri="{FF2B5EF4-FFF2-40B4-BE49-F238E27FC236}">
                  <a16:creationId xmlns="" xmlns:a16="http://schemas.microsoft.com/office/drawing/2014/main" id="{00000000-0008-0000-0000-000041000000}"/>
                </a:ext>
              </a:extLst>
            </xdr:cNvPr>
            <xdr:cNvPicPr>
              <a:picLocks noChangeAspect="1"/>
            </xdr:cNvPicPr>
          </xdr:nvPicPr>
          <xdr:blipFill rotWithShape="1">
            <a:blip xmlns:r="http://schemas.openxmlformats.org/officeDocument/2006/relationships" r:embed="rId2"/>
            <a:srcRect l="4744" t="11174" r="4856" b="82654"/>
            <a:stretch/>
          </xdr:blipFill>
          <xdr:spPr>
            <a:xfrm>
              <a:off x="-654831" y="5452883"/>
              <a:ext cx="12978064" cy="239305"/>
            </a:xfrm>
            <a:prstGeom prst="rect">
              <a:avLst/>
            </a:prstGeom>
          </xdr:spPr>
        </xdr:pic>
      </xdr:grpSp>
    </xdr:grpSp>
    <xdr:clientData/>
  </xdr:twoCellAnchor>
  <xdr:oneCellAnchor>
    <xdr:from>
      <xdr:col>0</xdr:col>
      <xdr:colOff>607484</xdr:colOff>
      <xdr:row>0</xdr:row>
      <xdr:rowOff>84668</xdr:rowOff>
    </xdr:from>
    <xdr:ext cx="1445684" cy="1921627"/>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7484" y="338668"/>
          <a:ext cx="1445684" cy="1921627"/>
        </a:xfrm>
        <a:prstGeom prst="rect">
          <a:avLst/>
        </a:prstGeom>
      </xdr:spPr>
    </xdr:pic>
    <xdr:clientData/>
  </xdr:oneCellAnchor>
  <xdr:oneCellAnchor>
    <xdr:from>
      <xdr:col>0</xdr:col>
      <xdr:colOff>12042770</xdr:colOff>
      <xdr:row>0</xdr:row>
      <xdr:rowOff>716492</xdr:rowOff>
    </xdr:from>
    <xdr:ext cx="1730546" cy="1003879"/>
    <xdr:pic>
      <xdr:nvPicPr>
        <xdr:cNvPr id="14" name="Imagen 13" descr="Recurso 10.png">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2770" y="970492"/>
          <a:ext cx="1730546" cy="1003879"/>
        </a:xfrm>
        <a:prstGeom prst="rect">
          <a:avLst/>
        </a:prstGeom>
      </xdr:spPr>
    </xdr:pic>
    <xdr:clientData/>
  </xdr:oneCellAnchor>
  <xdr:twoCellAnchor>
    <xdr:from>
      <xdr:col>0</xdr:col>
      <xdr:colOff>13177574</xdr:colOff>
      <xdr:row>6</xdr:row>
      <xdr:rowOff>115093</xdr:rowOff>
    </xdr:from>
    <xdr:to>
      <xdr:col>0</xdr:col>
      <xdr:colOff>14347031</xdr:colOff>
      <xdr:row>8</xdr:row>
      <xdr:rowOff>0</xdr:rowOff>
    </xdr:to>
    <xdr:sp macro="" textlink="">
      <xdr:nvSpPr>
        <xdr:cNvPr id="15" name="CuadroTexto 14">
          <a:extLst>
            <a:ext uri="{FF2B5EF4-FFF2-40B4-BE49-F238E27FC236}">
              <a16:creationId xmlns="" xmlns:a16="http://schemas.microsoft.com/office/drawing/2014/main" id="{00000000-0008-0000-0000-00000F000000}"/>
            </a:ext>
          </a:extLst>
        </xdr:cNvPr>
        <xdr:cNvSpPr txBox="1"/>
      </xdr:nvSpPr>
      <xdr:spPr>
        <a:xfrm>
          <a:off x="13177574" y="7294562"/>
          <a:ext cx="1169457" cy="2659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800" b="1" i="1">
              <a:solidFill>
                <a:schemeClr val="bg1"/>
              </a:solidFill>
            </a:rPr>
            <a:t>Version</a:t>
          </a:r>
          <a:r>
            <a:rPr lang="es-CO" sz="1800" b="1" i="1" baseline="0">
              <a:solidFill>
                <a:schemeClr val="bg1"/>
              </a:solidFill>
            </a:rPr>
            <a:t> 1</a:t>
          </a:r>
          <a:endParaRPr lang="es-CO" sz="1800" b="1" i="1">
            <a:solidFill>
              <a:schemeClr val="bg1"/>
            </a:solidFill>
          </a:endParaRPr>
        </a:p>
      </xdr:txBody>
    </xdr:sp>
    <xdr:clientData/>
  </xdr:twoCellAnchor>
  <xdr:twoCellAnchor>
    <xdr:from>
      <xdr:col>0</xdr:col>
      <xdr:colOff>6029315</xdr:colOff>
      <xdr:row>1</xdr:row>
      <xdr:rowOff>510422</xdr:rowOff>
    </xdr:from>
    <xdr:to>
      <xdr:col>0</xdr:col>
      <xdr:colOff>8315315</xdr:colOff>
      <xdr:row>1</xdr:row>
      <xdr:rowOff>2319870</xdr:rowOff>
    </xdr:to>
    <xdr:grpSp>
      <xdr:nvGrpSpPr>
        <xdr:cNvPr id="70" name="Grupo 69">
          <a:hlinkClick xmlns:r="http://schemas.openxmlformats.org/officeDocument/2006/relationships" r:id="rId5"/>
          <a:extLst>
            <a:ext uri="{FF2B5EF4-FFF2-40B4-BE49-F238E27FC236}">
              <a16:creationId xmlns="" xmlns:a16="http://schemas.microsoft.com/office/drawing/2014/main" id="{00000000-0008-0000-0000-000046000000}"/>
            </a:ext>
          </a:extLst>
        </xdr:cNvPr>
        <xdr:cNvGrpSpPr/>
      </xdr:nvGrpSpPr>
      <xdr:grpSpPr>
        <a:xfrm>
          <a:off x="6029315" y="1474828"/>
          <a:ext cx="2286000" cy="1809448"/>
          <a:chOff x="6029315" y="1727505"/>
          <a:chExt cx="2286000" cy="1809448"/>
        </a:xfrm>
      </xdr:grpSpPr>
      <xdr:sp macro="" textlink="">
        <xdr:nvSpPr>
          <xdr:cNvPr id="46" name="Rectángulo redondeado 45">
            <a:extLst>
              <a:ext uri="{FF2B5EF4-FFF2-40B4-BE49-F238E27FC236}">
                <a16:creationId xmlns="" xmlns:a16="http://schemas.microsoft.com/office/drawing/2014/main" id="{00000000-0008-0000-0000-00002E000000}"/>
              </a:ext>
            </a:extLst>
          </xdr:cNvPr>
          <xdr:cNvSpPr/>
        </xdr:nvSpPr>
        <xdr:spPr>
          <a:xfrm>
            <a:off x="6029315" y="2546353"/>
            <a:ext cx="2286000" cy="990600"/>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EJE ESTRATÉGICO No.2 INVESTIGACIÓN</a:t>
            </a:r>
            <a:endParaRPr lang="es-CO" sz="1500" b="1">
              <a:solidFill>
                <a:srgbClr val="FFC300"/>
              </a:solidFill>
              <a:latin typeface="Corbel" panose="020B0503020204020204" pitchFamily="34" charset="0"/>
            </a:endParaRPr>
          </a:p>
        </xdr:txBody>
      </xdr:sp>
      <xdr:pic>
        <xdr:nvPicPr>
          <xdr:cNvPr id="16" name="Imagen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6688655" y="1727505"/>
            <a:ext cx="1143001" cy="1143001"/>
          </a:xfrm>
          <a:prstGeom prst="rect">
            <a:avLst/>
          </a:prstGeom>
        </xdr:spPr>
      </xdr:pic>
    </xdr:grpSp>
    <xdr:clientData/>
  </xdr:twoCellAnchor>
  <xdr:twoCellAnchor>
    <xdr:from>
      <xdr:col>0</xdr:col>
      <xdr:colOff>1842547</xdr:colOff>
      <xdr:row>1</xdr:row>
      <xdr:rowOff>383420</xdr:rowOff>
    </xdr:from>
    <xdr:to>
      <xdr:col>0</xdr:col>
      <xdr:colOff>4128547</xdr:colOff>
      <xdr:row>1</xdr:row>
      <xdr:rowOff>2313518</xdr:rowOff>
    </xdr:to>
    <xdr:grpSp>
      <xdr:nvGrpSpPr>
        <xdr:cNvPr id="69" name="Grupo 68">
          <a:hlinkClick xmlns:r="http://schemas.openxmlformats.org/officeDocument/2006/relationships" r:id="rId7"/>
          <a:extLst>
            <a:ext uri="{FF2B5EF4-FFF2-40B4-BE49-F238E27FC236}">
              <a16:creationId xmlns="" xmlns:a16="http://schemas.microsoft.com/office/drawing/2014/main" id="{00000000-0008-0000-0000-000045000000}"/>
            </a:ext>
          </a:extLst>
        </xdr:cNvPr>
        <xdr:cNvGrpSpPr/>
      </xdr:nvGrpSpPr>
      <xdr:grpSpPr>
        <a:xfrm>
          <a:off x="1842547" y="1347826"/>
          <a:ext cx="2286000" cy="1930098"/>
          <a:chOff x="1842547" y="1600503"/>
          <a:chExt cx="2286000" cy="1930098"/>
        </a:xfrm>
      </xdr:grpSpPr>
      <xdr:sp macro="" textlink="">
        <xdr:nvSpPr>
          <xdr:cNvPr id="43" name="Rectángulo redondeado 42">
            <a:extLst>
              <a:ext uri="{FF2B5EF4-FFF2-40B4-BE49-F238E27FC236}">
                <a16:creationId xmlns="" xmlns:a16="http://schemas.microsoft.com/office/drawing/2014/main" id="{00000000-0008-0000-0000-00002B000000}"/>
              </a:ext>
            </a:extLst>
          </xdr:cNvPr>
          <xdr:cNvSpPr/>
        </xdr:nvSpPr>
        <xdr:spPr>
          <a:xfrm>
            <a:off x="1842547" y="2540001"/>
            <a:ext cx="2286000" cy="990600"/>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EJE ESTRATÉGICO No.1 DOCENCIA</a:t>
            </a:r>
            <a:endParaRPr lang="es-CO" sz="1500" b="1">
              <a:solidFill>
                <a:srgbClr val="FFC300"/>
              </a:solidFill>
              <a:latin typeface="Corbel" panose="020B0503020204020204" pitchFamily="34" charset="0"/>
            </a:endParaRPr>
          </a:p>
        </xdr:txBody>
      </xdr:sp>
      <xdr:pic>
        <xdr:nvPicPr>
          <xdr:cNvPr id="18" name="Imagen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8"/>
          <a:stretch>
            <a:fillRect/>
          </a:stretch>
        </xdr:blipFill>
        <xdr:spPr>
          <a:xfrm>
            <a:off x="2423577" y="1600503"/>
            <a:ext cx="1238251" cy="1244536"/>
          </a:xfrm>
          <a:prstGeom prst="rect">
            <a:avLst/>
          </a:prstGeom>
        </xdr:spPr>
      </xdr:pic>
    </xdr:grpSp>
    <xdr:clientData/>
  </xdr:twoCellAnchor>
  <xdr:twoCellAnchor>
    <xdr:from>
      <xdr:col>0</xdr:col>
      <xdr:colOff>7835893</xdr:colOff>
      <xdr:row>1</xdr:row>
      <xdr:rowOff>2539855</xdr:rowOff>
    </xdr:from>
    <xdr:to>
      <xdr:col>0</xdr:col>
      <xdr:colOff>10121893</xdr:colOff>
      <xdr:row>1</xdr:row>
      <xdr:rowOff>4477808</xdr:rowOff>
    </xdr:to>
    <xdr:grpSp>
      <xdr:nvGrpSpPr>
        <xdr:cNvPr id="74" name="Grupo 73">
          <a:hlinkClick xmlns:r="http://schemas.openxmlformats.org/officeDocument/2006/relationships" r:id="rId9"/>
          <a:extLst>
            <a:ext uri="{FF2B5EF4-FFF2-40B4-BE49-F238E27FC236}">
              <a16:creationId xmlns="" xmlns:a16="http://schemas.microsoft.com/office/drawing/2014/main" id="{00000000-0008-0000-0000-00004A000000}"/>
            </a:ext>
          </a:extLst>
        </xdr:cNvPr>
        <xdr:cNvGrpSpPr/>
      </xdr:nvGrpSpPr>
      <xdr:grpSpPr>
        <a:xfrm>
          <a:off x="7835893" y="3504261"/>
          <a:ext cx="2286000" cy="1937953"/>
          <a:chOff x="7835893" y="3756938"/>
          <a:chExt cx="2286000" cy="1937953"/>
        </a:xfrm>
      </xdr:grpSpPr>
      <xdr:sp macro="" textlink="">
        <xdr:nvSpPr>
          <xdr:cNvPr id="45" name="Rectángulo redondeado 44">
            <a:extLst>
              <a:ext uri="{FF2B5EF4-FFF2-40B4-BE49-F238E27FC236}">
                <a16:creationId xmlns="" xmlns:a16="http://schemas.microsoft.com/office/drawing/2014/main" id="{00000000-0008-0000-0000-00002D000000}"/>
              </a:ext>
            </a:extLst>
          </xdr:cNvPr>
          <xdr:cNvSpPr/>
        </xdr:nvSpPr>
        <xdr:spPr>
          <a:xfrm>
            <a:off x="7835893" y="4704291"/>
            <a:ext cx="2286000" cy="990600"/>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1E3866"/>
                </a:solidFill>
                <a:latin typeface="Calibri"/>
                <a:cs typeface="Calibri"/>
              </a:rPr>
              <a:t>EJE ESTRATÉGICO No.6 PROCESOS ACADÉMICOS Y ADMINISTRATIVOS</a:t>
            </a:r>
            <a:endParaRPr lang="es-CO" sz="1500" b="1">
              <a:solidFill>
                <a:srgbClr val="1E3866"/>
              </a:solidFill>
              <a:latin typeface="Corbel" panose="020B0503020204020204" pitchFamily="34" charset="0"/>
            </a:endParaRPr>
          </a:p>
        </xdr:txBody>
      </xdr:sp>
      <xdr:pic>
        <xdr:nvPicPr>
          <xdr:cNvPr id="26" name="Imagen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10"/>
          <a:stretch>
            <a:fillRect/>
          </a:stretch>
        </xdr:blipFill>
        <xdr:spPr>
          <a:xfrm>
            <a:off x="8386226" y="3756938"/>
            <a:ext cx="1265767" cy="1089521"/>
          </a:xfrm>
          <a:prstGeom prst="rect">
            <a:avLst/>
          </a:prstGeom>
        </xdr:spPr>
      </xdr:pic>
    </xdr:grpSp>
    <xdr:clientData/>
  </xdr:twoCellAnchor>
  <xdr:twoCellAnchor>
    <xdr:from>
      <xdr:col>0</xdr:col>
      <xdr:colOff>11173876</xdr:colOff>
      <xdr:row>1</xdr:row>
      <xdr:rowOff>2573909</xdr:rowOff>
    </xdr:from>
    <xdr:to>
      <xdr:col>0</xdr:col>
      <xdr:colOff>13459876</xdr:colOff>
      <xdr:row>1</xdr:row>
      <xdr:rowOff>4460875</xdr:rowOff>
    </xdr:to>
    <xdr:grpSp>
      <xdr:nvGrpSpPr>
        <xdr:cNvPr id="75" name="Grupo 74">
          <a:hlinkClick xmlns:r="http://schemas.openxmlformats.org/officeDocument/2006/relationships" r:id="rId11"/>
          <a:extLst>
            <a:ext uri="{FF2B5EF4-FFF2-40B4-BE49-F238E27FC236}">
              <a16:creationId xmlns="" xmlns:a16="http://schemas.microsoft.com/office/drawing/2014/main" id="{00000000-0008-0000-0000-00004B000000}"/>
            </a:ext>
          </a:extLst>
        </xdr:cNvPr>
        <xdr:cNvGrpSpPr/>
      </xdr:nvGrpSpPr>
      <xdr:grpSpPr>
        <a:xfrm>
          <a:off x="11173876" y="3538315"/>
          <a:ext cx="2286000" cy="1886966"/>
          <a:chOff x="11173876" y="3790992"/>
          <a:chExt cx="2286000" cy="1886966"/>
        </a:xfrm>
      </xdr:grpSpPr>
      <xdr:sp macro="" textlink="">
        <xdr:nvSpPr>
          <xdr:cNvPr id="44" name="Rectángulo redondeado 43">
            <a:extLst>
              <a:ext uri="{FF2B5EF4-FFF2-40B4-BE49-F238E27FC236}">
                <a16:creationId xmlns="" xmlns:a16="http://schemas.microsoft.com/office/drawing/2014/main" id="{00000000-0008-0000-0000-00002C000000}"/>
              </a:ext>
            </a:extLst>
          </xdr:cNvPr>
          <xdr:cNvSpPr/>
        </xdr:nvSpPr>
        <xdr:spPr>
          <a:xfrm>
            <a:off x="11173876" y="4687358"/>
            <a:ext cx="2286000" cy="990600"/>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1E3866"/>
                </a:solidFill>
                <a:latin typeface="Calibri"/>
                <a:cs typeface="Calibri"/>
              </a:rPr>
              <a:t> EJE ESTRATÉGICO No. 7 GESTIÓN INTEGRAL DE RECURSOS</a:t>
            </a:r>
            <a:endParaRPr lang="es-CO" sz="1500" b="1">
              <a:solidFill>
                <a:srgbClr val="1E3866"/>
              </a:solidFill>
              <a:latin typeface="Corbel" panose="020B0503020204020204" pitchFamily="34" charset="0"/>
            </a:endParaRPr>
          </a:p>
        </xdr:txBody>
      </xdr:sp>
      <xdr:pic>
        <xdr:nvPicPr>
          <xdr:cNvPr id="27" name="Imagen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12"/>
          <a:stretch>
            <a:fillRect/>
          </a:stretch>
        </xdr:blipFill>
        <xdr:spPr>
          <a:xfrm>
            <a:off x="11832159" y="3790992"/>
            <a:ext cx="1121835" cy="1067948"/>
          </a:xfrm>
          <a:prstGeom prst="rect">
            <a:avLst/>
          </a:prstGeom>
        </xdr:spPr>
      </xdr:pic>
    </xdr:grpSp>
    <xdr:clientData/>
  </xdr:twoCellAnchor>
  <xdr:twoCellAnchor>
    <xdr:from>
      <xdr:col>0</xdr:col>
      <xdr:colOff>9885885</xdr:colOff>
      <xdr:row>1</xdr:row>
      <xdr:rowOff>446921</xdr:rowOff>
    </xdr:from>
    <xdr:to>
      <xdr:col>0</xdr:col>
      <xdr:colOff>12171885</xdr:colOff>
      <xdr:row>1</xdr:row>
      <xdr:rowOff>2313519</xdr:rowOff>
    </xdr:to>
    <xdr:grpSp>
      <xdr:nvGrpSpPr>
        <xdr:cNvPr id="71" name="Grupo 70">
          <a:hlinkClick xmlns:r="http://schemas.openxmlformats.org/officeDocument/2006/relationships" r:id="rId13"/>
          <a:extLst>
            <a:ext uri="{FF2B5EF4-FFF2-40B4-BE49-F238E27FC236}">
              <a16:creationId xmlns="" xmlns:a16="http://schemas.microsoft.com/office/drawing/2014/main" id="{00000000-0008-0000-0000-000047000000}"/>
            </a:ext>
          </a:extLst>
        </xdr:cNvPr>
        <xdr:cNvGrpSpPr/>
      </xdr:nvGrpSpPr>
      <xdr:grpSpPr>
        <a:xfrm>
          <a:off x="9885885" y="1411327"/>
          <a:ext cx="2286000" cy="1866598"/>
          <a:chOff x="9885885" y="1664004"/>
          <a:chExt cx="2286000" cy="1866598"/>
        </a:xfrm>
      </xdr:grpSpPr>
      <xdr:sp macro="" textlink="">
        <xdr:nvSpPr>
          <xdr:cNvPr id="47" name="Rectángulo redondeado 46">
            <a:extLst>
              <a:ext uri="{FF2B5EF4-FFF2-40B4-BE49-F238E27FC236}">
                <a16:creationId xmlns="" xmlns:a16="http://schemas.microsoft.com/office/drawing/2014/main" id="{00000000-0008-0000-0000-00002F000000}"/>
              </a:ext>
            </a:extLst>
          </xdr:cNvPr>
          <xdr:cNvSpPr/>
        </xdr:nvSpPr>
        <xdr:spPr>
          <a:xfrm>
            <a:off x="9885885" y="2540002"/>
            <a:ext cx="2286000" cy="990600"/>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EJE ESTRATÉGICO No.3 PROYECCIÓN SOCIAL</a:t>
            </a:r>
            <a:endParaRPr lang="es-CO" sz="1500" b="1">
              <a:solidFill>
                <a:srgbClr val="FFC300"/>
              </a:solidFill>
              <a:latin typeface="Corbel" panose="020B0503020204020204" pitchFamily="34" charset="0"/>
            </a:endParaRPr>
          </a:p>
        </xdr:txBody>
      </xdr:sp>
      <xdr:pic>
        <xdr:nvPicPr>
          <xdr:cNvPr id="21" name="Imagen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14"/>
          <a:stretch>
            <a:fillRect/>
          </a:stretch>
        </xdr:blipFill>
        <xdr:spPr>
          <a:xfrm>
            <a:off x="10562159" y="1664004"/>
            <a:ext cx="1111251" cy="1089137"/>
          </a:xfrm>
          <a:prstGeom prst="rect">
            <a:avLst/>
          </a:prstGeom>
        </xdr:spPr>
      </xdr:pic>
    </xdr:grpSp>
    <xdr:clientData/>
  </xdr:twoCellAnchor>
  <xdr:twoCellAnchor>
    <xdr:from>
      <xdr:col>0</xdr:col>
      <xdr:colOff>751409</xdr:colOff>
      <xdr:row>1</xdr:row>
      <xdr:rowOff>2521255</xdr:rowOff>
    </xdr:from>
    <xdr:to>
      <xdr:col>0</xdr:col>
      <xdr:colOff>3037409</xdr:colOff>
      <xdr:row>1</xdr:row>
      <xdr:rowOff>4473574</xdr:rowOff>
    </xdr:to>
    <xdr:grpSp>
      <xdr:nvGrpSpPr>
        <xdr:cNvPr id="72" name="Grupo 71">
          <a:hlinkClick xmlns:r="http://schemas.openxmlformats.org/officeDocument/2006/relationships" r:id="rId15"/>
          <a:extLst>
            <a:ext uri="{FF2B5EF4-FFF2-40B4-BE49-F238E27FC236}">
              <a16:creationId xmlns="" xmlns:a16="http://schemas.microsoft.com/office/drawing/2014/main" id="{00000000-0008-0000-0000-000048000000}"/>
            </a:ext>
          </a:extLst>
        </xdr:cNvPr>
        <xdr:cNvGrpSpPr/>
      </xdr:nvGrpSpPr>
      <xdr:grpSpPr>
        <a:xfrm>
          <a:off x="751409" y="3485661"/>
          <a:ext cx="2286000" cy="1952319"/>
          <a:chOff x="751409" y="3738338"/>
          <a:chExt cx="2286000" cy="1952319"/>
        </a:xfrm>
      </xdr:grpSpPr>
      <xdr:sp macro="" textlink="">
        <xdr:nvSpPr>
          <xdr:cNvPr id="48" name="Rectángulo redondeado 47">
            <a:extLst>
              <a:ext uri="{FF2B5EF4-FFF2-40B4-BE49-F238E27FC236}">
                <a16:creationId xmlns="" xmlns:a16="http://schemas.microsoft.com/office/drawing/2014/main" id="{00000000-0008-0000-0000-000030000000}"/>
              </a:ext>
            </a:extLst>
          </xdr:cNvPr>
          <xdr:cNvSpPr/>
        </xdr:nvSpPr>
        <xdr:spPr>
          <a:xfrm>
            <a:off x="751409" y="4700057"/>
            <a:ext cx="2286000" cy="990600"/>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1E3866"/>
                </a:solidFill>
                <a:latin typeface="Calibri"/>
                <a:cs typeface="Calibri"/>
              </a:rPr>
              <a:t>EJE ESTRATÉGICO No.4 BIENESTAR</a:t>
            </a:r>
            <a:endParaRPr lang="es-CO" sz="1500" b="1">
              <a:solidFill>
                <a:srgbClr val="1E3866"/>
              </a:solidFill>
              <a:latin typeface="Corbel" panose="020B0503020204020204" pitchFamily="34" charset="0"/>
            </a:endParaRPr>
          </a:p>
        </xdr:txBody>
      </xdr:sp>
      <xdr:pic>
        <xdr:nvPicPr>
          <xdr:cNvPr id="23" name="Imagen 2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16"/>
          <a:stretch>
            <a:fillRect/>
          </a:stretch>
        </xdr:blipFill>
        <xdr:spPr>
          <a:xfrm>
            <a:off x="1269990" y="3738338"/>
            <a:ext cx="1248835" cy="1114988"/>
          </a:xfrm>
          <a:prstGeom prst="rect">
            <a:avLst/>
          </a:prstGeom>
        </xdr:spPr>
      </xdr:pic>
    </xdr:grpSp>
    <xdr:clientData/>
  </xdr:twoCellAnchor>
  <xdr:twoCellAnchor>
    <xdr:from>
      <xdr:col>0</xdr:col>
      <xdr:colOff>4233325</xdr:colOff>
      <xdr:row>1</xdr:row>
      <xdr:rowOff>2616506</xdr:rowOff>
    </xdr:from>
    <xdr:to>
      <xdr:col>0</xdr:col>
      <xdr:colOff>6519325</xdr:colOff>
      <xdr:row>1</xdr:row>
      <xdr:rowOff>4484158</xdr:rowOff>
    </xdr:to>
    <xdr:grpSp>
      <xdr:nvGrpSpPr>
        <xdr:cNvPr id="73" name="Grupo 72">
          <a:hlinkClick xmlns:r="http://schemas.openxmlformats.org/officeDocument/2006/relationships" r:id="rId17"/>
          <a:extLst>
            <a:ext uri="{FF2B5EF4-FFF2-40B4-BE49-F238E27FC236}">
              <a16:creationId xmlns="" xmlns:a16="http://schemas.microsoft.com/office/drawing/2014/main" id="{00000000-0008-0000-0000-000049000000}"/>
            </a:ext>
          </a:extLst>
        </xdr:cNvPr>
        <xdr:cNvGrpSpPr/>
      </xdr:nvGrpSpPr>
      <xdr:grpSpPr>
        <a:xfrm>
          <a:off x="4233325" y="3580912"/>
          <a:ext cx="2286000" cy="1867652"/>
          <a:chOff x="4233325" y="3833589"/>
          <a:chExt cx="2286000" cy="1867652"/>
        </a:xfrm>
      </xdr:grpSpPr>
      <xdr:sp macro="" textlink="">
        <xdr:nvSpPr>
          <xdr:cNvPr id="49" name="Rectángulo redondeado 48">
            <a:extLst>
              <a:ext uri="{FF2B5EF4-FFF2-40B4-BE49-F238E27FC236}">
                <a16:creationId xmlns="" xmlns:a16="http://schemas.microsoft.com/office/drawing/2014/main" id="{00000000-0008-0000-0000-000031000000}"/>
              </a:ext>
            </a:extLst>
          </xdr:cNvPr>
          <xdr:cNvSpPr/>
        </xdr:nvSpPr>
        <xdr:spPr>
          <a:xfrm>
            <a:off x="4233325" y="4710641"/>
            <a:ext cx="2286000" cy="990600"/>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1E3866"/>
                </a:solidFill>
                <a:latin typeface="Calibri"/>
                <a:cs typeface="Calibri"/>
              </a:rPr>
              <a:t>EJE ESTRATÉGICO No.5 INTERNACIONALIZACIÓN</a:t>
            </a:r>
            <a:endParaRPr lang="es-CO" sz="1500" b="1">
              <a:solidFill>
                <a:srgbClr val="1E3866"/>
              </a:solidFill>
              <a:latin typeface="Corbel" panose="020B0503020204020204" pitchFamily="34" charset="0"/>
            </a:endParaRPr>
          </a:p>
        </xdr:txBody>
      </xdr:sp>
      <xdr:pic>
        <xdr:nvPicPr>
          <xdr:cNvPr id="25" name="Imagen 24">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18"/>
          <a:stretch>
            <a:fillRect/>
          </a:stretch>
        </xdr:blipFill>
        <xdr:spPr>
          <a:xfrm>
            <a:off x="4878911" y="3833589"/>
            <a:ext cx="1238250" cy="1161748"/>
          </a:xfrm>
          <a:prstGeom prst="rect">
            <a:avLst/>
          </a:prstGeom>
        </xdr:spPr>
      </xdr:pic>
    </xdr:grpSp>
    <xdr:clientData/>
  </xdr:twoCellAnchor>
  <xdr:twoCellAnchor>
    <xdr:from>
      <xdr:col>0</xdr:col>
      <xdr:colOff>1830916</xdr:colOff>
      <xdr:row>0</xdr:row>
      <xdr:rowOff>391583</xdr:rowOff>
    </xdr:from>
    <xdr:to>
      <xdr:col>0</xdr:col>
      <xdr:colOff>13186833</xdr:colOff>
      <xdr:row>1</xdr:row>
      <xdr:rowOff>33618</xdr:rowOff>
    </xdr:to>
    <xdr:sp macro="" textlink="$A$1">
      <xdr:nvSpPr>
        <xdr:cNvPr id="66" name="CuadroTexto 65">
          <a:extLst>
            <a:ext uri="{FF2B5EF4-FFF2-40B4-BE49-F238E27FC236}">
              <a16:creationId xmlns="" xmlns:a16="http://schemas.microsoft.com/office/drawing/2014/main" id="{00000000-0008-0000-0000-000042000000}"/>
            </a:ext>
          </a:extLst>
        </xdr:cNvPr>
        <xdr:cNvSpPr txBox="1"/>
      </xdr:nvSpPr>
      <xdr:spPr>
        <a:xfrm>
          <a:off x="1830916" y="649318"/>
          <a:ext cx="11355917" cy="605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DAA1B4D-179D-4B20-ADAD-608984DF2FFE}" type="TxLink">
            <a:rPr lang="en-US" sz="3200" b="1" i="0" u="none" strike="noStrike">
              <a:solidFill>
                <a:schemeClr val="bg1"/>
              </a:solidFill>
              <a:latin typeface="Bahnschrift SemiBold"/>
            </a:rPr>
            <a:pPr algn="ctr"/>
            <a:t>PLAN DE DESARROLLO INSTITUCIONAL 2020-2025</a:t>
          </a:fld>
          <a:endParaRPr lang="es-CO" sz="3200">
            <a:solidFill>
              <a:schemeClr val="bg1"/>
            </a:solidFill>
          </a:endParaRPr>
        </a:p>
      </xdr:txBody>
    </xdr:sp>
    <xdr:clientData/>
  </xdr:twoCellAnchor>
  <xdr:twoCellAnchor>
    <xdr:from>
      <xdr:col>0</xdr:col>
      <xdr:colOff>6148916</xdr:colOff>
      <xdr:row>1</xdr:row>
      <xdr:rowOff>4783666</xdr:rowOff>
    </xdr:from>
    <xdr:to>
      <xdr:col>0</xdr:col>
      <xdr:colOff>8434916</xdr:colOff>
      <xdr:row>2</xdr:row>
      <xdr:rowOff>59266</xdr:rowOff>
    </xdr:to>
    <xdr:sp macro="" textlink="">
      <xdr:nvSpPr>
        <xdr:cNvPr id="68" name="Doble onda 67">
          <a:hlinkClick xmlns:r="http://schemas.openxmlformats.org/officeDocument/2006/relationships" r:id="rId19"/>
          <a:extLst>
            <a:ext uri="{FF2B5EF4-FFF2-40B4-BE49-F238E27FC236}">
              <a16:creationId xmlns="" xmlns:a16="http://schemas.microsoft.com/office/drawing/2014/main" id="{00000000-0008-0000-0000-000044000000}"/>
            </a:ext>
          </a:extLst>
        </xdr:cNvPr>
        <xdr:cNvSpPr/>
      </xdr:nvSpPr>
      <xdr:spPr>
        <a:xfrm>
          <a:off x="6148916" y="6000749"/>
          <a:ext cx="2286000" cy="472017"/>
        </a:xfrm>
        <a:prstGeom prst="doubleWave">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b="1" i="0" u="none" strike="noStrike">
              <a:solidFill>
                <a:srgbClr val="FFC300"/>
              </a:solidFill>
              <a:latin typeface="Calibri"/>
              <a:cs typeface="Calibri"/>
            </a:rPr>
            <a:t>ANEXOS</a:t>
          </a:r>
          <a:endParaRPr lang="es-CO" sz="2000" b="1">
            <a:solidFill>
              <a:srgbClr val="FFC300"/>
            </a:solidFill>
            <a:latin typeface="Corbel" panose="020B0503020204020204" pitchFamily="34" charset="0"/>
          </a:endParaRPr>
        </a:p>
      </xdr:txBody>
    </xdr:sp>
    <xdr:clientData/>
  </xdr:twoCellAnchor>
  <xdr:twoCellAnchor>
    <xdr:from>
      <xdr:col>0</xdr:col>
      <xdr:colOff>11953876</xdr:colOff>
      <xdr:row>5</xdr:row>
      <xdr:rowOff>5556</xdr:rowOff>
    </xdr:from>
    <xdr:to>
      <xdr:col>0</xdr:col>
      <xdr:colOff>14382750</xdr:colOff>
      <xdr:row>6</xdr:row>
      <xdr:rowOff>119062</xdr:rowOff>
    </xdr:to>
    <xdr:sp macro="" textlink="">
      <xdr:nvSpPr>
        <xdr:cNvPr id="34" name="CuadroTexto 14">
          <a:extLst>
            <a:ext uri="{FF2B5EF4-FFF2-40B4-BE49-F238E27FC236}">
              <a16:creationId xmlns="" xmlns:a16="http://schemas.microsoft.com/office/drawing/2014/main" id="{00000000-0008-0000-0000-00000F000000}"/>
            </a:ext>
          </a:extLst>
        </xdr:cNvPr>
        <xdr:cNvSpPr txBox="1"/>
      </xdr:nvSpPr>
      <xdr:spPr>
        <a:xfrm>
          <a:off x="11953876" y="6994525"/>
          <a:ext cx="2428874" cy="304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200" b="1" i="1">
              <a:solidFill>
                <a:schemeClr val="bg1"/>
              </a:solidFill>
            </a:rPr>
            <a:t>Acuerdo</a:t>
          </a:r>
          <a:r>
            <a:rPr lang="es-CO" sz="1200" b="1" i="1" baseline="0">
              <a:solidFill>
                <a:schemeClr val="bg1"/>
              </a:solidFill>
            </a:rPr>
            <a:t> 004 de 7 de mayo de 2020</a:t>
          </a:r>
          <a:endParaRPr lang="es-CO" sz="1200" b="1" i="1">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91523</xdr:colOff>
      <xdr:row>1</xdr:row>
      <xdr:rowOff>629064</xdr:rowOff>
    </xdr:from>
    <xdr:to>
      <xdr:col>3</xdr:col>
      <xdr:colOff>1263098</xdr:colOff>
      <xdr:row>1</xdr:row>
      <xdr:rowOff>1250674</xdr:rowOff>
    </xdr:to>
    <xdr:sp macro="" textlink="">
      <xdr:nvSpPr>
        <xdr:cNvPr id="2" name="CuadroTexto 1">
          <a:extLst>
            <a:ext uri="{FF2B5EF4-FFF2-40B4-BE49-F238E27FC236}">
              <a16:creationId xmlns="" xmlns:a16="http://schemas.microsoft.com/office/drawing/2014/main" id="{00000000-0008-0000-0900-000002000000}"/>
            </a:ext>
          </a:extLst>
        </xdr:cNvPr>
        <xdr:cNvSpPr txBox="1"/>
      </xdr:nvSpPr>
      <xdr:spPr>
        <a:xfrm>
          <a:off x="2377523" y="381414"/>
          <a:ext cx="666750" cy="24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Iniciativas</a:t>
          </a:r>
          <a:r>
            <a:rPr lang="es-CO" sz="1100" b="1" baseline="0"/>
            <a:t> Estratégicas PDI 2020-2025</a:t>
          </a:r>
          <a:endParaRPr lang="es-CO" sz="1100" b="1"/>
        </a:p>
      </xdr:txBody>
    </xdr:sp>
    <xdr:clientData/>
  </xdr:twoCellAnchor>
  <xdr:twoCellAnchor>
    <xdr:from>
      <xdr:col>3</xdr:col>
      <xdr:colOff>1105633</xdr:colOff>
      <xdr:row>0</xdr:row>
      <xdr:rowOff>28574</xdr:rowOff>
    </xdr:from>
    <xdr:to>
      <xdr:col>3</xdr:col>
      <xdr:colOff>2277208</xdr:colOff>
      <xdr:row>1</xdr:row>
      <xdr:rowOff>329711</xdr:rowOff>
    </xdr:to>
    <xdr:sp macro="" textlink="">
      <xdr:nvSpPr>
        <xdr:cNvPr id="3" name="CuadroTexto 2">
          <a:extLst>
            <a:ext uri="{FF2B5EF4-FFF2-40B4-BE49-F238E27FC236}">
              <a16:creationId xmlns="" xmlns:a16="http://schemas.microsoft.com/office/drawing/2014/main" id="{00000000-0008-0000-0900-000003000000}"/>
            </a:ext>
          </a:extLst>
        </xdr:cNvPr>
        <xdr:cNvSpPr txBox="1"/>
      </xdr:nvSpPr>
      <xdr:spPr>
        <a:xfrm>
          <a:off x="2563691" y="28574"/>
          <a:ext cx="1171575" cy="8653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Condiciones</a:t>
          </a:r>
          <a:r>
            <a:rPr lang="es-CO" sz="1100" b="1" baseline="0"/>
            <a:t> de Calidad - Decreto 1330 de 2019</a:t>
          </a:r>
          <a:endParaRPr lang="es-CO" sz="1100" b="1"/>
        </a:p>
      </xdr:txBody>
    </xdr:sp>
    <xdr:clientData/>
  </xdr:twoCellAnchor>
  <xdr:oneCellAnchor>
    <xdr:from>
      <xdr:col>0</xdr:col>
      <xdr:colOff>63500</xdr:colOff>
      <xdr:row>0</xdr:row>
      <xdr:rowOff>92075</xdr:rowOff>
    </xdr:from>
    <xdr:ext cx="918481" cy="1095529"/>
    <xdr:pic>
      <xdr:nvPicPr>
        <xdr:cNvPr id="4" name="Imagen 1">
          <a:extLst>
            <a:ext uri="{FF2B5EF4-FFF2-40B4-BE49-F238E27FC236}">
              <a16:creationId xmlns=""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92075"/>
          <a:ext cx="918481" cy="1095529"/>
        </a:xfrm>
        <a:prstGeom prst="rect">
          <a:avLst/>
        </a:prstGeom>
        <a:noFill/>
        <a:ln>
          <a:noFill/>
        </a:ln>
      </xdr:spPr>
    </xdr:pic>
    <xdr:clientData/>
  </xdr:oneCellAnchor>
  <xdr:twoCellAnchor>
    <xdr:from>
      <xdr:col>0</xdr:col>
      <xdr:colOff>21167</xdr:colOff>
      <xdr:row>1</xdr:row>
      <xdr:rowOff>828675</xdr:rowOff>
    </xdr:from>
    <xdr:to>
      <xdr:col>1</xdr:col>
      <xdr:colOff>811741</xdr:colOff>
      <xdr:row>1</xdr:row>
      <xdr:rowOff>1009650</xdr:rowOff>
    </xdr:to>
    <xdr:sp macro="" textlink="">
      <xdr:nvSpPr>
        <xdr:cNvPr id="5" name="Rectángulo redondeado 4">
          <a:hlinkClick xmlns:r="http://schemas.openxmlformats.org/officeDocument/2006/relationships" r:id="rId2"/>
          <a:extLst>
            <a:ext uri="{FF2B5EF4-FFF2-40B4-BE49-F238E27FC236}">
              <a16:creationId xmlns="" xmlns:a16="http://schemas.microsoft.com/office/drawing/2014/main" id="{00000000-0008-0000-0900-000005000000}"/>
            </a:ext>
          </a:extLst>
        </xdr:cNvPr>
        <xdr:cNvSpPr/>
      </xdr:nvSpPr>
      <xdr:spPr>
        <a:xfrm>
          <a:off x="21167" y="1389592"/>
          <a:ext cx="981074" cy="180975"/>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i="0" u="none" strike="noStrike">
              <a:solidFill>
                <a:srgbClr val="FFC300"/>
              </a:solidFill>
              <a:latin typeface="Calibri"/>
              <a:cs typeface="Calibri"/>
            </a:rPr>
            <a:t>IR A INICIO</a:t>
          </a:r>
          <a:endParaRPr lang="es-CO" sz="1200" b="1">
            <a:solidFill>
              <a:srgbClr val="FFC300"/>
            </a:solidFill>
            <a:latin typeface="Corbel" panose="020B0503020204020204" pitchFamily="34" charset="0"/>
          </a:endParaRPr>
        </a:p>
      </xdr:txBody>
    </xdr:sp>
    <xdr:clientData/>
  </xdr:twoCellAnchor>
  <xdr:twoCellAnchor>
    <xdr:from>
      <xdr:col>0</xdr:col>
      <xdr:colOff>21166</xdr:colOff>
      <xdr:row>1</xdr:row>
      <xdr:rowOff>1101037</xdr:rowOff>
    </xdr:from>
    <xdr:to>
      <xdr:col>1</xdr:col>
      <xdr:colOff>811740</xdr:colOff>
      <xdr:row>1</xdr:row>
      <xdr:rowOff>1266921</xdr:rowOff>
    </xdr:to>
    <xdr:sp macro="" textlink="">
      <xdr:nvSpPr>
        <xdr:cNvPr id="6" name="Rectángulo redondeado 5">
          <a:hlinkClick xmlns:r="http://schemas.openxmlformats.org/officeDocument/2006/relationships" r:id="rId3"/>
          <a:extLst>
            <a:ext uri="{FF2B5EF4-FFF2-40B4-BE49-F238E27FC236}">
              <a16:creationId xmlns="" xmlns:a16="http://schemas.microsoft.com/office/drawing/2014/main" id="{00000000-0008-0000-0900-000006000000}"/>
            </a:ext>
          </a:extLst>
        </xdr:cNvPr>
        <xdr:cNvSpPr/>
      </xdr:nvSpPr>
      <xdr:spPr>
        <a:xfrm>
          <a:off x="21166" y="1661954"/>
          <a:ext cx="981074" cy="165884"/>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a:solidFill>
                <a:srgbClr val="1E3866"/>
              </a:solidFill>
              <a:latin typeface="Calibri"/>
              <a:cs typeface="Calibri"/>
            </a:rPr>
            <a:t>IR A ANEXOS</a:t>
          </a:r>
          <a:endParaRPr lang="es-CO" sz="1100" b="1">
            <a:solidFill>
              <a:srgbClr val="1E3866"/>
            </a:solidFill>
            <a:latin typeface="Calibri"/>
            <a:cs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91523</xdr:colOff>
      <xdr:row>1</xdr:row>
      <xdr:rowOff>629064</xdr:rowOff>
    </xdr:from>
    <xdr:to>
      <xdr:col>3</xdr:col>
      <xdr:colOff>1263098</xdr:colOff>
      <xdr:row>1</xdr:row>
      <xdr:rowOff>1250674</xdr:rowOff>
    </xdr:to>
    <xdr:sp macro="" textlink="">
      <xdr:nvSpPr>
        <xdr:cNvPr id="2" name="CuadroTexto 1">
          <a:extLst>
            <a:ext uri="{FF2B5EF4-FFF2-40B4-BE49-F238E27FC236}">
              <a16:creationId xmlns="" xmlns:a16="http://schemas.microsoft.com/office/drawing/2014/main" id="{00000000-0008-0000-0A00-000002000000}"/>
            </a:ext>
          </a:extLst>
        </xdr:cNvPr>
        <xdr:cNvSpPr txBox="1"/>
      </xdr:nvSpPr>
      <xdr:spPr>
        <a:xfrm>
          <a:off x="1520273" y="1191039"/>
          <a:ext cx="1171575" cy="6216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Iniciativas</a:t>
          </a:r>
          <a:r>
            <a:rPr lang="es-CO" sz="1100" b="1" baseline="0"/>
            <a:t> Estratégicas PDI 2020-2025</a:t>
          </a:r>
          <a:endParaRPr lang="es-CO" sz="1100" b="1"/>
        </a:p>
      </xdr:txBody>
    </xdr:sp>
    <xdr:clientData/>
  </xdr:twoCellAnchor>
  <xdr:twoCellAnchor>
    <xdr:from>
      <xdr:col>3</xdr:col>
      <xdr:colOff>1076325</xdr:colOff>
      <xdr:row>0</xdr:row>
      <xdr:rowOff>38100</xdr:rowOff>
    </xdr:from>
    <xdr:to>
      <xdr:col>3</xdr:col>
      <xdr:colOff>2247900</xdr:colOff>
      <xdr:row>1</xdr:row>
      <xdr:rowOff>657225</xdr:rowOff>
    </xdr:to>
    <xdr:sp macro="" textlink="">
      <xdr:nvSpPr>
        <xdr:cNvPr id="3" name="CuadroTexto 2">
          <a:extLst>
            <a:ext uri="{FF2B5EF4-FFF2-40B4-BE49-F238E27FC236}">
              <a16:creationId xmlns="" xmlns:a16="http://schemas.microsoft.com/office/drawing/2014/main" id="{00000000-0008-0000-0A00-000003000000}"/>
            </a:ext>
          </a:extLst>
        </xdr:cNvPr>
        <xdr:cNvSpPr txBox="1"/>
      </xdr:nvSpPr>
      <xdr:spPr>
        <a:xfrm>
          <a:off x="2505075" y="38100"/>
          <a:ext cx="1171575" cy="118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Factores y características</a:t>
          </a:r>
          <a:r>
            <a:rPr lang="es-CO" sz="1100" b="1" baseline="0"/>
            <a:t> de acreditación institucional y de programas CESU</a:t>
          </a:r>
          <a:endParaRPr lang="es-CO" sz="1100" b="1"/>
        </a:p>
      </xdr:txBody>
    </xdr:sp>
    <xdr:clientData/>
  </xdr:twoCellAnchor>
  <xdr:twoCellAnchor editAs="oneCell">
    <xdr:from>
      <xdr:col>0</xdr:col>
      <xdr:colOff>57150</xdr:colOff>
      <xdr:row>0</xdr:row>
      <xdr:rowOff>109016</xdr:rowOff>
    </xdr:from>
    <xdr:to>
      <xdr:col>1</xdr:col>
      <xdr:colOff>785131</xdr:colOff>
      <xdr:row>1</xdr:row>
      <xdr:rowOff>642570</xdr:rowOff>
    </xdr:to>
    <xdr:pic>
      <xdr:nvPicPr>
        <xdr:cNvPr id="4" name="Imagen 1">
          <a:extLst>
            <a:ext uri="{FF2B5EF4-FFF2-40B4-BE49-F238E27FC236}">
              <a16:creationId xmlns="" xmlns:a16="http://schemas.microsoft.com/office/drawing/2014/main" id="{00000000-0008-0000-0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09016"/>
          <a:ext cx="918481" cy="1094471"/>
        </a:xfrm>
        <a:prstGeom prst="rect">
          <a:avLst/>
        </a:prstGeom>
        <a:noFill/>
        <a:ln>
          <a:noFill/>
        </a:ln>
      </xdr:spPr>
    </xdr:pic>
    <xdr:clientData/>
  </xdr:twoCellAnchor>
  <xdr:twoCellAnchor>
    <xdr:from>
      <xdr:col>0</xdr:col>
      <xdr:colOff>10584</xdr:colOff>
      <xdr:row>1</xdr:row>
      <xdr:rowOff>763061</xdr:rowOff>
    </xdr:from>
    <xdr:to>
      <xdr:col>1</xdr:col>
      <xdr:colOff>801158</xdr:colOff>
      <xdr:row>1</xdr:row>
      <xdr:rowOff>944036</xdr:rowOff>
    </xdr:to>
    <xdr:sp macro="" textlink="">
      <xdr:nvSpPr>
        <xdr:cNvPr id="5" name="Rectángulo redondeado 4">
          <a:hlinkClick xmlns:r="http://schemas.openxmlformats.org/officeDocument/2006/relationships" r:id="rId2"/>
          <a:extLst>
            <a:ext uri="{FF2B5EF4-FFF2-40B4-BE49-F238E27FC236}">
              <a16:creationId xmlns="" xmlns:a16="http://schemas.microsoft.com/office/drawing/2014/main" id="{00000000-0008-0000-0A00-000005000000}"/>
            </a:ext>
          </a:extLst>
        </xdr:cNvPr>
        <xdr:cNvSpPr/>
      </xdr:nvSpPr>
      <xdr:spPr>
        <a:xfrm>
          <a:off x="10584" y="1323978"/>
          <a:ext cx="981074" cy="180975"/>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i="0" u="none" strike="noStrike">
              <a:solidFill>
                <a:srgbClr val="FFC300"/>
              </a:solidFill>
              <a:latin typeface="Calibri"/>
              <a:cs typeface="Calibri"/>
            </a:rPr>
            <a:t>IR A INICIO</a:t>
          </a:r>
          <a:endParaRPr lang="es-CO" sz="1200" b="1">
            <a:solidFill>
              <a:srgbClr val="FFC300"/>
            </a:solidFill>
            <a:latin typeface="Corbel" panose="020B0503020204020204" pitchFamily="34" charset="0"/>
          </a:endParaRPr>
        </a:p>
      </xdr:txBody>
    </xdr:sp>
    <xdr:clientData/>
  </xdr:twoCellAnchor>
  <xdr:twoCellAnchor>
    <xdr:from>
      <xdr:col>0</xdr:col>
      <xdr:colOff>10583</xdr:colOff>
      <xdr:row>1</xdr:row>
      <xdr:rowOff>1035423</xdr:rowOff>
    </xdr:from>
    <xdr:to>
      <xdr:col>1</xdr:col>
      <xdr:colOff>801157</xdr:colOff>
      <xdr:row>1</xdr:row>
      <xdr:rowOff>1201307</xdr:rowOff>
    </xdr:to>
    <xdr:sp macro="" textlink="">
      <xdr:nvSpPr>
        <xdr:cNvPr id="6" name="Rectángulo redondeado 5">
          <a:hlinkClick xmlns:r="http://schemas.openxmlformats.org/officeDocument/2006/relationships" r:id="rId3"/>
          <a:extLst>
            <a:ext uri="{FF2B5EF4-FFF2-40B4-BE49-F238E27FC236}">
              <a16:creationId xmlns="" xmlns:a16="http://schemas.microsoft.com/office/drawing/2014/main" id="{00000000-0008-0000-0A00-000006000000}"/>
            </a:ext>
          </a:extLst>
        </xdr:cNvPr>
        <xdr:cNvSpPr/>
      </xdr:nvSpPr>
      <xdr:spPr>
        <a:xfrm>
          <a:off x="10583" y="1596340"/>
          <a:ext cx="981074" cy="165884"/>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a:solidFill>
                <a:srgbClr val="1E3866"/>
              </a:solidFill>
              <a:latin typeface="Calibri"/>
              <a:cs typeface="Calibri"/>
            </a:rPr>
            <a:t>IR A ANEXOS</a:t>
          </a:r>
          <a:endParaRPr lang="es-CO" sz="1100" b="1">
            <a:solidFill>
              <a:srgbClr val="1E3866"/>
            </a:solidFill>
            <a:latin typeface="Calibri"/>
            <a:cs typeface="Calibri"/>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91523</xdr:colOff>
      <xdr:row>1</xdr:row>
      <xdr:rowOff>1038228</xdr:rowOff>
    </xdr:from>
    <xdr:to>
      <xdr:col>3</xdr:col>
      <xdr:colOff>1263098</xdr:colOff>
      <xdr:row>1</xdr:row>
      <xdr:rowOff>1659838</xdr:rowOff>
    </xdr:to>
    <xdr:sp macro="" textlink="">
      <xdr:nvSpPr>
        <xdr:cNvPr id="2" name="CuadroTexto 1">
          <a:extLst>
            <a:ext uri="{FF2B5EF4-FFF2-40B4-BE49-F238E27FC236}">
              <a16:creationId xmlns="" xmlns:a16="http://schemas.microsoft.com/office/drawing/2014/main" id="{00000000-0008-0000-0B00-000002000000}"/>
            </a:ext>
          </a:extLst>
        </xdr:cNvPr>
        <xdr:cNvSpPr txBox="1"/>
      </xdr:nvSpPr>
      <xdr:spPr>
        <a:xfrm>
          <a:off x="2377523" y="381003"/>
          <a:ext cx="666750" cy="24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Iniciativas</a:t>
          </a:r>
          <a:r>
            <a:rPr lang="es-CO" sz="1100" b="1" baseline="0"/>
            <a:t> Estratégicas PDI 2020-2025</a:t>
          </a:r>
          <a:endParaRPr lang="es-CO" sz="1100" b="1"/>
        </a:p>
      </xdr:txBody>
    </xdr:sp>
    <xdr:clientData/>
  </xdr:twoCellAnchor>
  <xdr:twoCellAnchor>
    <xdr:from>
      <xdr:col>3</xdr:col>
      <xdr:colOff>933451</xdr:colOff>
      <xdr:row>0</xdr:row>
      <xdr:rowOff>123824</xdr:rowOff>
    </xdr:from>
    <xdr:to>
      <xdr:col>3</xdr:col>
      <xdr:colOff>2247901</xdr:colOff>
      <xdr:row>1</xdr:row>
      <xdr:rowOff>844825</xdr:rowOff>
    </xdr:to>
    <xdr:sp macro="" textlink="">
      <xdr:nvSpPr>
        <xdr:cNvPr id="3" name="CuadroTexto 2">
          <a:extLst>
            <a:ext uri="{FF2B5EF4-FFF2-40B4-BE49-F238E27FC236}">
              <a16:creationId xmlns="" xmlns:a16="http://schemas.microsoft.com/office/drawing/2014/main" id="{00000000-0008-0000-0B00-000003000000}"/>
            </a:ext>
          </a:extLst>
        </xdr:cNvPr>
        <xdr:cNvSpPr txBox="1"/>
      </xdr:nvSpPr>
      <xdr:spPr>
        <a:xfrm>
          <a:off x="2409826" y="123824"/>
          <a:ext cx="1314450" cy="940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Recomendaciones informe de pares (visita marzo de 2019)</a:t>
          </a:r>
        </a:p>
      </xdr:txBody>
    </xdr:sp>
    <xdr:clientData/>
  </xdr:twoCellAnchor>
  <xdr:oneCellAnchor>
    <xdr:from>
      <xdr:col>0</xdr:col>
      <xdr:colOff>33131</xdr:colOff>
      <xdr:row>0</xdr:row>
      <xdr:rowOff>138511</xdr:rowOff>
    </xdr:from>
    <xdr:ext cx="918481" cy="1095529"/>
    <xdr:pic>
      <xdr:nvPicPr>
        <xdr:cNvPr id="4" name="Imagen 1">
          <a:extLst>
            <a:ext uri="{FF2B5EF4-FFF2-40B4-BE49-F238E27FC236}">
              <a16:creationId xmlns="" xmlns:a16="http://schemas.microsoft.com/office/drawing/2014/main" id="{00000000-0008-0000-0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131" y="138511"/>
          <a:ext cx="918481" cy="1095529"/>
        </a:xfrm>
        <a:prstGeom prst="rect">
          <a:avLst/>
        </a:prstGeom>
        <a:noFill/>
        <a:ln>
          <a:noFill/>
        </a:ln>
      </xdr:spPr>
    </xdr:pic>
    <xdr:clientData/>
  </xdr:oneCellAnchor>
  <xdr:twoCellAnchor>
    <xdr:from>
      <xdr:col>0</xdr:col>
      <xdr:colOff>1</xdr:colOff>
      <xdr:row>1</xdr:row>
      <xdr:rowOff>1161409</xdr:rowOff>
    </xdr:from>
    <xdr:to>
      <xdr:col>2</xdr:col>
      <xdr:colOff>20292</xdr:colOff>
      <xdr:row>1</xdr:row>
      <xdr:rowOff>1342384</xdr:rowOff>
    </xdr:to>
    <xdr:sp macro="" textlink="">
      <xdr:nvSpPr>
        <xdr:cNvPr id="5" name="Rectángulo redondeado 4">
          <a:hlinkClick xmlns:r="http://schemas.openxmlformats.org/officeDocument/2006/relationships" r:id="rId2"/>
          <a:extLst>
            <a:ext uri="{FF2B5EF4-FFF2-40B4-BE49-F238E27FC236}">
              <a16:creationId xmlns="" xmlns:a16="http://schemas.microsoft.com/office/drawing/2014/main" id="{00000000-0008-0000-0B00-000005000000}"/>
            </a:ext>
          </a:extLst>
        </xdr:cNvPr>
        <xdr:cNvSpPr/>
      </xdr:nvSpPr>
      <xdr:spPr>
        <a:xfrm>
          <a:off x="1" y="1383659"/>
          <a:ext cx="983374" cy="180975"/>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i="0" u="none" strike="noStrike">
              <a:solidFill>
                <a:srgbClr val="FFC300"/>
              </a:solidFill>
              <a:latin typeface="Calibri"/>
              <a:cs typeface="Calibri"/>
            </a:rPr>
            <a:t>IR A INICIO</a:t>
          </a:r>
          <a:endParaRPr lang="es-CO" sz="1200" b="1">
            <a:solidFill>
              <a:srgbClr val="FFC300"/>
            </a:solidFill>
            <a:latin typeface="Corbel" panose="020B0503020204020204" pitchFamily="34" charset="0"/>
          </a:endParaRPr>
        </a:p>
      </xdr:txBody>
    </xdr:sp>
    <xdr:clientData/>
  </xdr:twoCellAnchor>
  <xdr:twoCellAnchor>
    <xdr:from>
      <xdr:col>0</xdr:col>
      <xdr:colOff>0</xdr:colOff>
      <xdr:row>1</xdr:row>
      <xdr:rowOff>1433771</xdr:rowOff>
    </xdr:from>
    <xdr:to>
      <xdr:col>2</xdr:col>
      <xdr:colOff>20291</xdr:colOff>
      <xdr:row>1</xdr:row>
      <xdr:rowOff>1599655</xdr:rowOff>
    </xdr:to>
    <xdr:sp macro="" textlink="">
      <xdr:nvSpPr>
        <xdr:cNvPr id="6" name="Rectángulo redondeado 5">
          <a:hlinkClick xmlns:r="http://schemas.openxmlformats.org/officeDocument/2006/relationships" r:id="rId3"/>
          <a:extLst>
            <a:ext uri="{FF2B5EF4-FFF2-40B4-BE49-F238E27FC236}">
              <a16:creationId xmlns="" xmlns:a16="http://schemas.microsoft.com/office/drawing/2014/main" id="{00000000-0008-0000-0B00-000006000000}"/>
            </a:ext>
          </a:extLst>
        </xdr:cNvPr>
        <xdr:cNvSpPr/>
      </xdr:nvSpPr>
      <xdr:spPr>
        <a:xfrm>
          <a:off x="0" y="1656021"/>
          <a:ext cx="983374" cy="165884"/>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a:solidFill>
                <a:srgbClr val="1E3866"/>
              </a:solidFill>
              <a:latin typeface="Calibri"/>
              <a:cs typeface="Calibri"/>
            </a:rPr>
            <a:t>IR A ANEXOS</a:t>
          </a:r>
          <a:endParaRPr lang="es-CO" sz="1100" b="1">
            <a:solidFill>
              <a:srgbClr val="1E3866"/>
            </a:solidFill>
            <a:latin typeface="Calibri"/>
            <a:cs typeface="Calibri"/>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140341</xdr:colOff>
      <xdr:row>1</xdr:row>
      <xdr:rowOff>1185775</xdr:rowOff>
    </xdr:from>
    <xdr:to>
      <xdr:col>3</xdr:col>
      <xdr:colOff>1311916</xdr:colOff>
      <xdr:row>1</xdr:row>
      <xdr:rowOff>1875596</xdr:rowOff>
    </xdr:to>
    <xdr:sp macro="" textlink="">
      <xdr:nvSpPr>
        <xdr:cNvPr id="2" name="CuadroTexto 1">
          <a:extLst>
            <a:ext uri="{FF2B5EF4-FFF2-40B4-BE49-F238E27FC236}">
              <a16:creationId xmlns="" xmlns:a16="http://schemas.microsoft.com/office/drawing/2014/main" id="{00000000-0008-0000-0C00-000002000000}"/>
            </a:ext>
          </a:extLst>
        </xdr:cNvPr>
        <xdr:cNvSpPr txBox="1"/>
      </xdr:nvSpPr>
      <xdr:spPr>
        <a:xfrm>
          <a:off x="1873891" y="1557250"/>
          <a:ext cx="1171575" cy="689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Iniciativas</a:t>
          </a:r>
          <a:r>
            <a:rPr lang="es-CO" sz="1100" b="1" baseline="0"/>
            <a:t> Estratégicas PDI 2020-2025</a:t>
          </a:r>
          <a:endParaRPr lang="es-CO" sz="1100" b="1"/>
        </a:p>
      </xdr:txBody>
    </xdr:sp>
    <xdr:clientData/>
  </xdr:twoCellAnchor>
  <xdr:twoCellAnchor>
    <xdr:from>
      <xdr:col>3</xdr:col>
      <xdr:colOff>794303</xdr:colOff>
      <xdr:row>0</xdr:row>
      <xdr:rowOff>55054</xdr:rowOff>
    </xdr:from>
    <xdr:to>
      <xdr:col>3</xdr:col>
      <xdr:colOff>2283566</xdr:colOff>
      <xdr:row>1</xdr:row>
      <xdr:rowOff>335202</xdr:rowOff>
    </xdr:to>
    <xdr:sp macro="" textlink="">
      <xdr:nvSpPr>
        <xdr:cNvPr id="3" name="CuadroTexto 2">
          <a:extLst>
            <a:ext uri="{FF2B5EF4-FFF2-40B4-BE49-F238E27FC236}">
              <a16:creationId xmlns="" xmlns:a16="http://schemas.microsoft.com/office/drawing/2014/main" id="{00000000-0008-0000-0C00-000003000000}"/>
            </a:ext>
          </a:extLst>
        </xdr:cNvPr>
        <xdr:cNvSpPr txBox="1"/>
      </xdr:nvSpPr>
      <xdr:spPr>
        <a:xfrm>
          <a:off x="3051728" y="55054"/>
          <a:ext cx="0" cy="3277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RECOMENDACIONES</a:t>
          </a:r>
          <a:r>
            <a:rPr lang="es-CO" sz="1100" b="1" baseline="0"/>
            <a:t> CNA 2019 COMUNICACIÓN 1735</a:t>
          </a:r>
          <a:endParaRPr lang="es-CO" sz="1100" b="1"/>
        </a:p>
      </xdr:txBody>
    </xdr:sp>
    <xdr:clientData/>
  </xdr:twoCellAnchor>
  <xdr:oneCellAnchor>
    <xdr:from>
      <xdr:col>0</xdr:col>
      <xdr:colOff>157369</xdr:colOff>
      <xdr:row>0</xdr:row>
      <xdr:rowOff>210297</xdr:rowOff>
    </xdr:from>
    <xdr:ext cx="927819" cy="1098452"/>
    <xdr:pic>
      <xdr:nvPicPr>
        <xdr:cNvPr id="4" name="Imagen 1">
          <a:extLst>
            <a:ext uri="{FF2B5EF4-FFF2-40B4-BE49-F238E27FC236}">
              <a16:creationId xmlns="" xmlns:a16="http://schemas.microsoft.com/office/drawing/2014/main" id="{00000000-0008-0000-0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369" y="210297"/>
          <a:ext cx="927819" cy="1098452"/>
        </a:xfrm>
        <a:prstGeom prst="rect">
          <a:avLst/>
        </a:prstGeom>
        <a:noFill/>
        <a:ln>
          <a:noFill/>
        </a:ln>
      </xdr:spPr>
    </xdr:pic>
    <xdr:clientData/>
  </xdr:oneCellAnchor>
  <xdr:twoCellAnchor>
    <xdr:from>
      <xdr:col>0</xdr:col>
      <xdr:colOff>95251</xdr:colOff>
      <xdr:row>1</xdr:row>
      <xdr:rowOff>1276350</xdr:rowOff>
    </xdr:from>
    <xdr:to>
      <xdr:col>1</xdr:col>
      <xdr:colOff>885825</xdr:colOff>
      <xdr:row>1</xdr:row>
      <xdr:rowOff>1457325</xdr:rowOff>
    </xdr:to>
    <xdr:sp macro="" textlink="">
      <xdr:nvSpPr>
        <xdr:cNvPr id="5" name="Rectángulo redondeado 4">
          <a:hlinkClick xmlns:r="http://schemas.openxmlformats.org/officeDocument/2006/relationships" r:id="rId2"/>
          <a:extLst>
            <a:ext uri="{FF2B5EF4-FFF2-40B4-BE49-F238E27FC236}">
              <a16:creationId xmlns="" xmlns:a16="http://schemas.microsoft.com/office/drawing/2014/main" id="{00000000-0008-0000-0C00-000005000000}"/>
            </a:ext>
          </a:extLst>
        </xdr:cNvPr>
        <xdr:cNvSpPr/>
      </xdr:nvSpPr>
      <xdr:spPr>
        <a:xfrm>
          <a:off x="95251" y="1647825"/>
          <a:ext cx="981074" cy="180975"/>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i="0" u="none" strike="noStrike">
              <a:solidFill>
                <a:srgbClr val="FFC300"/>
              </a:solidFill>
              <a:latin typeface="Calibri"/>
              <a:cs typeface="Calibri"/>
            </a:rPr>
            <a:t>IR A INICIO</a:t>
          </a:r>
          <a:endParaRPr lang="es-CO" sz="1200" b="1">
            <a:solidFill>
              <a:srgbClr val="FFC300"/>
            </a:solidFill>
            <a:latin typeface="Corbel" panose="020B0503020204020204" pitchFamily="34" charset="0"/>
          </a:endParaRPr>
        </a:p>
      </xdr:txBody>
    </xdr:sp>
    <xdr:clientData/>
  </xdr:twoCellAnchor>
  <xdr:twoCellAnchor>
    <xdr:from>
      <xdr:col>0</xdr:col>
      <xdr:colOff>95250</xdr:colOff>
      <xdr:row>1</xdr:row>
      <xdr:rowOff>1548712</xdr:rowOff>
    </xdr:from>
    <xdr:to>
      <xdr:col>1</xdr:col>
      <xdr:colOff>885824</xdr:colOff>
      <xdr:row>1</xdr:row>
      <xdr:rowOff>1714596</xdr:rowOff>
    </xdr:to>
    <xdr:sp macro="" textlink="">
      <xdr:nvSpPr>
        <xdr:cNvPr id="6" name="Rectángulo redondeado 5">
          <a:hlinkClick xmlns:r="http://schemas.openxmlformats.org/officeDocument/2006/relationships" r:id="rId3"/>
          <a:extLst>
            <a:ext uri="{FF2B5EF4-FFF2-40B4-BE49-F238E27FC236}">
              <a16:creationId xmlns="" xmlns:a16="http://schemas.microsoft.com/office/drawing/2014/main" id="{00000000-0008-0000-0C00-000006000000}"/>
            </a:ext>
          </a:extLst>
        </xdr:cNvPr>
        <xdr:cNvSpPr/>
      </xdr:nvSpPr>
      <xdr:spPr>
        <a:xfrm>
          <a:off x="95250" y="1920187"/>
          <a:ext cx="981074" cy="165884"/>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a:solidFill>
                <a:srgbClr val="1E3866"/>
              </a:solidFill>
              <a:latin typeface="Calibri"/>
              <a:cs typeface="Calibri"/>
            </a:rPr>
            <a:t>IR A ANEXOS</a:t>
          </a:r>
          <a:endParaRPr lang="es-CO" sz="1100" b="1">
            <a:solidFill>
              <a:srgbClr val="1E3866"/>
            </a:solidFill>
            <a:latin typeface="Calibri"/>
            <a:cs typeface="Calibri"/>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158198</xdr:colOff>
      <xdr:row>2</xdr:row>
      <xdr:rowOff>495714</xdr:rowOff>
    </xdr:from>
    <xdr:to>
      <xdr:col>3</xdr:col>
      <xdr:colOff>1329773</xdr:colOff>
      <xdr:row>2</xdr:row>
      <xdr:rowOff>1117324</xdr:rowOff>
    </xdr:to>
    <xdr:sp macro="" textlink="">
      <xdr:nvSpPr>
        <xdr:cNvPr id="2" name="CuadroTexto 1">
          <a:extLst>
            <a:ext uri="{FF2B5EF4-FFF2-40B4-BE49-F238E27FC236}">
              <a16:creationId xmlns="" xmlns:a16="http://schemas.microsoft.com/office/drawing/2014/main" id="{00000000-0008-0000-0D00-000002000000}"/>
            </a:ext>
          </a:extLst>
        </xdr:cNvPr>
        <xdr:cNvSpPr txBox="1"/>
      </xdr:nvSpPr>
      <xdr:spPr>
        <a:xfrm>
          <a:off x="2444198" y="571914"/>
          <a:ext cx="600075" cy="24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Iniciativas</a:t>
          </a:r>
          <a:r>
            <a:rPr lang="es-CO" sz="1100" b="1" baseline="0"/>
            <a:t> Estratégicas PDI 2020-2025</a:t>
          </a:r>
          <a:endParaRPr lang="es-CO" sz="1100" b="1"/>
        </a:p>
      </xdr:txBody>
    </xdr:sp>
    <xdr:clientData/>
  </xdr:twoCellAnchor>
  <xdr:twoCellAnchor>
    <xdr:from>
      <xdr:col>3</xdr:col>
      <xdr:colOff>1188027</xdr:colOff>
      <xdr:row>0</xdr:row>
      <xdr:rowOff>28575</xdr:rowOff>
    </xdr:from>
    <xdr:to>
      <xdr:col>4</xdr:col>
      <xdr:colOff>154132</xdr:colOff>
      <xdr:row>2</xdr:row>
      <xdr:rowOff>190499</xdr:rowOff>
    </xdr:to>
    <xdr:sp macro="" textlink="">
      <xdr:nvSpPr>
        <xdr:cNvPr id="3" name="CuadroTexto 2">
          <a:extLst>
            <a:ext uri="{FF2B5EF4-FFF2-40B4-BE49-F238E27FC236}">
              <a16:creationId xmlns="" xmlns:a16="http://schemas.microsoft.com/office/drawing/2014/main" id="{00000000-0008-0000-0D00-000003000000}"/>
            </a:ext>
          </a:extLst>
        </xdr:cNvPr>
        <xdr:cNvSpPr txBox="1"/>
      </xdr:nvSpPr>
      <xdr:spPr>
        <a:xfrm>
          <a:off x="2578677" y="28575"/>
          <a:ext cx="1280680" cy="9715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Observaciones</a:t>
          </a:r>
          <a:r>
            <a:rPr lang="es-CO" sz="1100" b="1" baseline="0"/>
            <a:t> estudiantes</a:t>
          </a:r>
        </a:p>
        <a:p>
          <a:pPr algn="ctr"/>
          <a:r>
            <a:rPr lang="es-CO" sz="1100" b="1" baseline="0"/>
            <a:t>(consejos de facultad con Rectoría)</a:t>
          </a:r>
          <a:endParaRPr lang="es-CO" sz="1100" b="1"/>
        </a:p>
      </xdr:txBody>
    </xdr:sp>
    <xdr:clientData/>
  </xdr:twoCellAnchor>
  <xdr:oneCellAnchor>
    <xdr:from>
      <xdr:col>0</xdr:col>
      <xdr:colOff>63500</xdr:colOff>
      <xdr:row>0</xdr:row>
      <xdr:rowOff>101022</xdr:rowOff>
    </xdr:from>
    <xdr:ext cx="918481" cy="1095529"/>
    <xdr:pic>
      <xdr:nvPicPr>
        <xdr:cNvPr id="4" name="Imagen 1">
          <a:extLst>
            <a:ext uri="{FF2B5EF4-FFF2-40B4-BE49-F238E27FC236}">
              <a16:creationId xmlns="" xmlns:a16="http://schemas.microsoft.com/office/drawing/2014/main" id="{00000000-0008-0000-0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01022"/>
          <a:ext cx="918481" cy="1095529"/>
        </a:xfrm>
        <a:prstGeom prst="rect">
          <a:avLst/>
        </a:prstGeom>
        <a:noFill/>
        <a:ln>
          <a:noFill/>
        </a:ln>
      </xdr:spPr>
    </xdr:pic>
    <xdr:clientData/>
  </xdr:oneCellAnchor>
  <xdr:twoCellAnchor>
    <xdr:from>
      <xdr:col>0</xdr:col>
      <xdr:colOff>1</xdr:colOff>
      <xdr:row>2</xdr:row>
      <xdr:rowOff>585934</xdr:rowOff>
    </xdr:from>
    <xdr:to>
      <xdr:col>2</xdr:col>
      <xdr:colOff>19916</xdr:colOff>
      <xdr:row>2</xdr:row>
      <xdr:rowOff>766909</xdr:rowOff>
    </xdr:to>
    <xdr:sp macro="" textlink="">
      <xdr:nvSpPr>
        <xdr:cNvPr id="5" name="Rectángulo redondeado 4">
          <a:hlinkClick xmlns:r="http://schemas.openxmlformats.org/officeDocument/2006/relationships" r:id="rId2"/>
          <a:extLst>
            <a:ext uri="{FF2B5EF4-FFF2-40B4-BE49-F238E27FC236}">
              <a16:creationId xmlns="" xmlns:a16="http://schemas.microsoft.com/office/drawing/2014/main" id="{00000000-0008-0000-0D00-000005000000}"/>
            </a:ext>
          </a:extLst>
        </xdr:cNvPr>
        <xdr:cNvSpPr/>
      </xdr:nvSpPr>
      <xdr:spPr>
        <a:xfrm>
          <a:off x="1" y="1390267"/>
          <a:ext cx="982998" cy="180975"/>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i="0" u="none" strike="noStrike">
              <a:solidFill>
                <a:srgbClr val="FFC300"/>
              </a:solidFill>
              <a:latin typeface="Calibri"/>
              <a:cs typeface="Calibri"/>
            </a:rPr>
            <a:t>IR A INICIO</a:t>
          </a:r>
          <a:endParaRPr lang="es-CO" sz="1200" b="1">
            <a:solidFill>
              <a:srgbClr val="FFC300"/>
            </a:solidFill>
            <a:latin typeface="Corbel" panose="020B0503020204020204" pitchFamily="34" charset="0"/>
          </a:endParaRPr>
        </a:p>
      </xdr:txBody>
    </xdr:sp>
    <xdr:clientData/>
  </xdr:twoCellAnchor>
  <xdr:twoCellAnchor>
    <xdr:from>
      <xdr:col>0</xdr:col>
      <xdr:colOff>0</xdr:colOff>
      <xdr:row>2</xdr:row>
      <xdr:rowOff>858296</xdr:rowOff>
    </xdr:from>
    <xdr:to>
      <xdr:col>2</xdr:col>
      <xdr:colOff>19915</xdr:colOff>
      <xdr:row>2</xdr:row>
      <xdr:rowOff>1024180</xdr:rowOff>
    </xdr:to>
    <xdr:sp macro="" textlink="">
      <xdr:nvSpPr>
        <xdr:cNvPr id="6" name="Rectángulo redondeado 5">
          <a:hlinkClick xmlns:r="http://schemas.openxmlformats.org/officeDocument/2006/relationships" r:id="rId3"/>
          <a:extLst>
            <a:ext uri="{FF2B5EF4-FFF2-40B4-BE49-F238E27FC236}">
              <a16:creationId xmlns="" xmlns:a16="http://schemas.microsoft.com/office/drawing/2014/main" id="{00000000-0008-0000-0D00-000006000000}"/>
            </a:ext>
          </a:extLst>
        </xdr:cNvPr>
        <xdr:cNvSpPr/>
      </xdr:nvSpPr>
      <xdr:spPr>
        <a:xfrm>
          <a:off x="0" y="1662629"/>
          <a:ext cx="982998" cy="165884"/>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a:solidFill>
                <a:srgbClr val="1E3866"/>
              </a:solidFill>
              <a:latin typeface="Calibri"/>
              <a:cs typeface="Calibri"/>
            </a:rPr>
            <a:t>IR A ANEXOS</a:t>
          </a:r>
          <a:endParaRPr lang="es-CO" sz="1100" b="1">
            <a:solidFill>
              <a:srgbClr val="1E3866"/>
            </a:solidFill>
            <a:latin typeface="Calibri"/>
            <a:cs typeface="Calibri"/>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1378323</xdr:colOff>
      <xdr:row>0</xdr:row>
      <xdr:rowOff>22414</xdr:rowOff>
    </xdr:from>
    <xdr:to>
      <xdr:col>1</xdr:col>
      <xdr:colOff>629486</xdr:colOff>
      <xdr:row>0</xdr:row>
      <xdr:rowOff>878588</xdr:rowOff>
    </xdr:to>
    <xdr:pic>
      <xdr:nvPicPr>
        <xdr:cNvPr id="2" name="Imagen 1">
          <a:extLst>
            <a:ext uri="{FF2B5EF4-FFF2-40B4-BE49-F238E27FC236}">
              <a16:creationId xmlns=""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8323" y="22414"/>
          <a:ext cx="741545" cy="856174"/>
        </a:xfrm>
        <a:prstGeom prst="rect">
          <a:avLst/>
        </a:prstGeom>
        <a:noFill/>
        <a:ln>
          <a:noFill/>
        </a:ln>
      </xdr:spPr>
    </xdr:pic>
    <xdr:clientData/>
  </xdr:twoCellAnchor>
  <xdr:twoCellAnchor>
    <xdr:from>
      <xdr:col>0</xdr:col>
      <xdr:colOff>11207</xdr:colOff>
      <xdr:row>0</xdr:row>
      <xdr:rowOff>268941</xdr:rowOff>
    </xdr:from>
    <xdr:to>
      <xdr:col>0</xdr:col>
      <xdr:colOff>992281</xdr:colOff>
      <xdr:row>0</xdr:row>
      <xdr:rowOff>449916</xdr:rowOff>
    </xdr:to>
    <xdr:sp macro="" textlink="">
      <xdr:nvSpPr>
        <xdr:cNvPr id="3" name="Rectángulo redondeado 2">
          <a:hlinkClick xmlns:r="http://schemas.openxmlformats.org/officeDocument/2006/relationships" r:id="rId2"/>
          <a:extLst>
            <a:ext uri="{FF2B5EF4-FFF2-40B4-BE49-F238E27FC236}">
              <a16:creationId xmlns="" xmlns:a16="http://schemas.microsoft.com/office/drawing/2014/main" id="{00000000-0008-0000-0E00-000003000000}"/>
            </a:ext>
          </a:extLst>
        </xdr:cNvPr>
        <xdr:cNvSpPr/>
      </xdr:nvSpPr>
      <xdr:spPr>
        <a:xfrm>
          <a:off x="11207" y="268941"/>
          <a:ext cx="981074" cy="180975"/>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i="0" u="none" strike="noStrike">
              <a:solidFill>
                <a:srgbClr val="FFC300"/>
              </a:solidFill>
              <a:latin typeface="Calibri"/>
              <a:cs typeface="Calibri"/>
            </a:rPr>
            <a:t>IR A INICIO</a:t>
          </a:r>
          <a:endParaRPr lang="es-CO" sz="1200" b="1">
            <a:solidFill>
              <a:srgbClr val="FFC300"/>
            </a:solidFill>
            <a:latin typeface="Corbel" panose="020B0503020204020204" pitchFamily="34" charset="0"/>
          </a:endParaRPr>
        </a:p>
      </xdr:txBody>
    </xdr:sp>
    <xdr:clientData/>
  </xdr:twoCellAnchor>
  <xdr:twoCellAnchor>
    <xdr:from>
      <xdr:col>0</xdr:col>
      <xdr:colOff>11206</xdr:colOff>
      <xdr:row>0</xdr:row>
      <xdr:rowOff>541303</xdr:rowOff>
    </xdr:from>
    <xdr:to>
      <xdr:col>0</xdr:col>
      <xdr:colOff>992280</xdr:colOff>
      <xdr:row>0</xdr:row>
      <xdr:rowOff>707187</xdr:rowOff>
    </xdr:to>
    <xdr:sp macro="" textlink="">
      <xdr:nvSpPr>
        <xdr:cNvPr id="4" name="Rectángulo redondeado 3">
          <a:hlinkClick xmlns:r="http://schemas.openxmlformats.org/officeDocument/2006/relationships" r:id="rId3"/>
          <a:extLst>
            <a:ext uri="{FF2B5EF4-FFF2-40B4-BE49-F238E27FC236}">
              <a16:creationId xmlns="" xmlns:a16="http://schemas.microsoft.com/office/drawing/2014/main" id="{00000000-0008-0000-0E00-000004000000}"/>
            </a:ext>
          </a:extLst>
        </xdr:cNvPr>
        <xdr:cNvSpPr/>
      </xdr:nvSpPr>
      <xdr:spPr>
        <a:xfrm>
          <a:off x="11206" y="541303"/>
          <a:ext cx="981074" cy="165884"/>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a:solidFill>
                <a:srgbClr val="1E3866"/>
              </a:solidFill>
              <a:latin typeface="Calibri"/>
              <a:cs typeface="Calibri"/>
            </a:rPr>
            <a:t>IR A ANEXOS</a:t>
          </a:r>
          <a:endParaRPr lang="es-CO" sz="1100" b="1">
            <a:solidFill>
              <a:srgbClr val="1E3866"/>
            </a:solidFill>
            <a:latin typeface="Calibri"/>
            <a:cs typeface="Calibri"/>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280147</xdr:colOff>
      <xdr:row>2</xdr:row>
      <xdr:rowOff>134471</xdr:rowOff>
    </xdr:from>
    <xdr:ext cx="1099866" cy="1461426"/>
    <xdr:pic>
      <xdr:nvPicPr>
        <xdr:cNvPr id="2" name="Imagen 1">
          <a:extLst>
            <a:ext uri="{FF2B5EF4-FFF2-40B4-BE49-F238E27FC236}">
              <a16:creationId xmlns:a16="http://schemas.microsoft.com/office/drawing/2014/main" xmlns=""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722" y="1315571"/>
          <a:ext cx="1099866" cy="1461426"/>
        </a:xfrm>
        <a:prstGeom prst="rect">
          <a:avLst/>
        </a:prstGeom>
        <a:noFill/>
        <a:ln>
          <a:noFill/>
        </a:ln>
      </xdr:spPr>
    </xdr:pic>
    <xdr:clientData/>
  </xdr:oneCellAnchor>
  <xdr:twoCellAnchor>
    <xdr:from>
      <xdr:col>1</xdr:col>
      <xdr:colOff>337298</xdr:colOff>
      <xdr:row>2</xdr:row>
      <xdr:rowOff>1667996</xdr:rowOff>
    </xdr:from>
    <xdr:to>
      <xdr:col>2</xdr:col>
      <xdr:colOff>74519</xdr:colOff>
      <xdr:row>2</xdr:row>
      <xdr:rowOff>1848971</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F00-000003000000}"/>
            </a:ext>
          </a:extLst>
        </xdr:cNvPr>
        <xdr:cNvSpPr/>
      </xdr:nvSpPr>
      <xdr:spPr>
        <a:xfrm>
          <a:off x="746873" y="2849096"/>
          <a:ext cx="975471" cy="180975"/>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i="0" u="none" strike="noStrike">
              <a:solidFill>
                <a:srgbClr val="FFC300"/>
              </a:solidFill>
              <a:latin typeface="Calibri"/>
              <a:cs typeface="Calibri"/>
            </a:rPr>
            <a:t>IR A INICIO</a:t>
          </a:r>
          <a:endParaRPr lang="es-CO" sz="1200" b="1">
            <a:solidFill>
              <a:srgbClr val="FFC300"/>
            </a:solidFill>
            <a:latin typeface="Corbel" panose="020B0503020204020204" pitchFamily="34" charset="0"/>
          </a:endParaRPr>
        </a:p>
      </xdr:txBody>
    </xdr:sp>
    <xdr:clientData/>
  </xdr:twoCellAnchor>
  <xdr:twoCellAnchor>
    <xdr:from>
      <xdr:col>1</xdr:col>
      <xdr:colOff>337297</xdr:colOff>
      <xdr:row>2</xdr:row>
      <xdr:rowOff>1940358</xdr:rowOff>
    </xdr:from>
    <xdr:to>
      <xdr:col>2</xdr:col>
      <xdr:colOff>74518</xdr:colOff>
      <xdr:row>2</xdr:row>
      <xdr:rowOff>2106242</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xmlns="" id="{00000000-0008-0000-0F00-000004000000}"/>
            </a:ext>
          </a:extLst>
        </xdr:cNvPr>
        <xdr:cNvSpPr/>
      </xdr:nvSpPr>
      <xdr:spPr>
        <a:xfrm>
          <a:off x="746872" y="3121458"/>
          <a:ext cx="975471" cy="165884"/>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a:solidFill>
                <a:srgbClr val="1E3866"/>
              </a:solidFill>
              <a:latin typeface="Calibri"/>
              <a:cs typeface="Calibri"/>
            </a:rPr>
            <a:t>IR A ANEXOS</a:t>
          </a:r>
          <a:endParaRPr lang="es-CO" sz="1100" b="1">
            <a:solidFill>
              <a:srgbClr val="1E3866"/>
            </a:solidFill>
            <a:latin typeface="Calibri"/>
            <a:cs typeface="Calibri"/>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1</xdr:col>
      <xdr:colOff>280147</xdr:colOff>
      <xdr:row>2</xdr:row>
      <xdr:rowOff>134471</xdr:rowOff>
    </xdr:from>
    <xdr:ext cx="1099866" cy="1461426"/>
    <xdr:pic>
      <xdr:nvPicPr>
        <xdr:cNvPr id="2" name="Imagen 1">
          <a:extLst>
            <a:ext uri="{FF2B5EF4-FFF2-40B4-BE49-F238E27FC236}">
              <a16:creationId xmlns=""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2147" y="515471"/>
          <a:ext cx="1099866" cy="1461426"/>
        </a:xfrm>
        <a:prstGeom prst="rect">
          <a:avLst/>
        </a:prstGeom>
        <a:noFill/>
        <a:ln>
          <a:noFill/>
        </a:ln>
      </xdr:spPr>
    </xdr:pic>
    <xdr:clientData/>
  </xdr:oneCellAnchor>
  <xdr:twoCellAnchor>
    <xdr:from>
      <xdr:col>1</xdr:col>
      <xdr:colOff>357188</xdr:colOff>
      <xdr:row>2</xdr:row>
      <xdr:rowOff>1750219</xdr:rowOff>
    </xdr:from>
    <xdr:to>
      <xdr:col>2</xdr:col>
      <xdr:colOff>94409</xdr:colOff>
      <xdr:row>2</xdr:row>
      <xdr:rowOff>1931194</xdr:rowOff>
    </xdr:to>
    <xdr:sp macro="" textlink="">
      <xdr:nvSpPr>
        <xdr:cNvPr id="11" name="Rectángulo redondeado 2">
          <a:hlinkClick xmlns:r="http://schemas.openxmlformats.org/officeDocument/2006/relationships" r:id="rId2"/>
          <a:extLst>
            <a:ext uri="{FF2B5EF4-FFF2-40B4-BE49-F238E27FC236}">
              <a16:creationId xmlns:a16="http://schemas.microsoft.com/office/drawing/2014/main" xmlns="" id="{00000000-0008-0000-0F00-000003000000}"/>
            </a:ext>
          </a:extLst>
        </xdr:cNvPr>
        <xdr:cNvSpPr/>
      </xdr:nvSpPr>
      <xdr:spPr>
        <a:xfrm>
          <a:off x="762001" y="2928938"/>
          <a:ext cx="975471" cy="180975"/>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i="0" u="none" strike="noStrike">
              <a:solidFill>
                <a:srgbClr val="FFC300"/>
              </a:solidFill>
              <a:latin typeface="Calibri"/>
              <a:cs typeface="Calibri"/>
            </a:rPr>
            <a:t>IR A INICIO</a:t>
          </a:r>
          <a:endParaRPr lang="es-CO" sz="1200" b="1">
            <a:solidFill>
              <a:srgbClr val="FFC300"/>
            </a:solidFill>
            <a:latin typeface="Corbel" panose="020B0503020204020204" pitchFamily="34" charset="0"/>
          </a:endParaRPr>
        </a:p>
      </xdr:txBody>
    </xdr:sp>
    <xdr:clientData/>
  </xdr:twoCellAnchor>
  <xdr:twoCellAnchor>
    <xdr:from>
      <xdr:col>1</xdr:col>
      <xdr:colOff>357187</xdr:colOff>
      <xdr:row>2</xdr:row>
      <xdr:rowOff>2022581</xdr:rowOff>
    </xdr:from>
    <xdr:to>
      <xdr:col>2</xdr:col>
      <xdr:colOff>94408</xdr:colOff>
      <xdr:row>3</xdr:row>
      <xdr:rowOff>21528</xdr:rowOff>
    </xdr:to>
    <xdr:sp macro="" textlink="">
      <xdr:nvSpPr>
        <xdr:cNvPr id="12" name="Rectángulo redondeado 3">
          <a:hlinkClick xmlns:r="http://schemas.openxmlformats.org/officeDocument/2006/relationships" r:id="rId3"/>
          <a:extLst>
            <a:ext uri="{FF2B5EF4-FFF2-40B4-BE49-F238E27FC236}">
              <a16:creationId xmlns:a16="http://schemas.microsoft.com/office/drawing/2014/main" xmlns="" id="{00000000-0008-0000-0F00-000004000000}"/>
            </a:ext>
          </a:extLst>
        </xdr:cNvPr>
        <xdr:cNvSpPr/>
      </xdr:nvSpPr>
      <xdr:spPr>
        <a:xfrm>
          <a:off x="762000" y="3201300"/>
          <a:ext cx="975471" cy="165884"/>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a:solidFill>
                <a:srgbClr val="1E3866"/>
              </a:solidFill>
              <a:latin typeface="Calibri"/>
              <a:cs typeface="Calibri"/>
            </a:rPr>
            <a:t>IR A ANEXOS</a:t>
          </a:r>
          <a:endParaRPr lang="es-CO" sz="1100" b="1">
            <a:solidFill>
              <a:srgbClr val="1E3866"/>
            </a:solidFill>
            <a:latin typeface="Calibri"/>
            <a:cs typeface="Calibri"/>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280147</xdr:colOff>
      <xdr:row>2</xdr:row>
      <xdr:rowOff>134471</xdr:rowOff>
    </xdr:from>
    <xdr:ext cx="1099866" cy="1461426"/>
    <xdr:pic>
      <xdr:nvPicPr>
        <xdr:cNvPr id="2" name="Imagen 1">
          <a:extLst>
            <a:ext uri="{FF2B5EF4-FFF2-40B4-BE49-F238E27FC236}">
              <a16:creationId xmlns=""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2147" y="515471"/>
          <a:ext cx="1099866" cy="1461426"/>
        </a:xfrm>
        <a:prstGeom prst="rect">
          <a:avLst/>
        </a:prstGeom>
        <a:noFill/>
        <a:ln>
          <a:noFill/>
        </a:ln>
      </xdr:spPr>
    </xdr:pic>
    <xdr:clientData/>
  </xdr:oneCellAnchor>
  <xdr:twoCellAnchor>
    <xdr:from>
      <xdr:col>1</xdr:col>
      <xdr:colOff>321469</xdr:colOff>
      <xdr:row>2</xdr:row>
      <xdr:rowOff>1726406</xdr:rowOff>
    </xdr:from>
    <xdr:to>
      <xdr:col>2</xdr:col>
      <xdr:colOff>58690</xdr:colOff>
      <xdr:row>2</xdr:row>
      <xdr:rowOff>1907381</xdr:rowOff>
    </xdr:to>
    <xdr:sp macro="" textlink="">
      <xdr:nvSpPr>
        <xdr:cNvPr id="7" name="Rectángulo redondeado 2">
          <a:hlinkClick xmlns:r="http://schemas.openxmlformats.org/officeDocument/2006/relationships" r:id="rId2"/>
          <a:extLst>
            <a:ext uri="{FF2B5EF4-FFF2-40B4-BE49-F238E27FC236}">
              <a16:creationId xmlns:a16="http://schemas.microsoft.com/office/drawing/2014/main" xmlns="" id="{00000000-0008-0000-0F00-000003000000}"/>
            </a:ext>
          </a:extLst>
        </xdr:cNvPr>
        <xdr:cNvSpPr/>
      </xdr:nvSpPr>
      <xdr:spPr>
        <a:xfrm>
          <a:off x="726282" y="2905125"/>
          <a:ext cx="975471" cy="180975"/>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i="0" u="none" strike="noStrike">
              <a:solidFill>
                <a:srgbClr val="FFC300"/>
              </a:solidFill>
              <a:latin typeface="Calibri"/>
              <a:cs typeface="Calibri"/>
            </a:rPr>
            <a:t>IR A INICIO</a:t>
          </a:r>
          <a:endParaRPr lang="es-CO" sz="1200" b="1">
            <a:solidFill>
              <a:srgbClr val="FFC300"/>
            </a:solidFill>
            <a:latin typeface="Corbel" panose="020B0503020204020204" pitchFamily="34" charset="0"/>
          </a:endParaRPr>
        </a:p>
      </xdr:txBody>
    </xdr:sp>
    <xdr:clientData/>
  </xdr:twoCellAnchor>
  <xdr:twoCellAnchor>
    <xdr:from>
      <xdr:col>1</xdr:col>
      <xdr:colOff>321468</xdr:colOff>
      <xdr:row>2</xdr:row>
      <xdr:rowOff>1998768</xdr:rowOff>
    </xdr:from>
    <xdr:to>
      <xdr:col>2</xdr:col>
      <xdr:colOff>58689</xdr:colOff>
      <xdr:row>2</xdr:row>
      <xdr:rowOff>2164652</xdr:rowOff>
    </xdr:to>
    <xdr:sp macro="" textlink="">
      <xdr:nvSpPr>
        <xdr:cNvPr id="8" name="Rectángulo redondeado 3">
          <a:hlinkClick xmlns:r="http://schemas.openxmlformats.org/officeDocument/2006/relationships" r:id="rId3"/>
          <a:extLst>
            <a:ext uri="{FF2B5EF4-FFF2-40B4-BE49-F238E27FC236}">
              <a16:creationId xmlns:a16="http://schemas.microsoft.com/office/drawing/2014/main" xmlns="" id="{00000000-0008-0000-0F00-000004000000}"/>
            </a:ext>
          </a:extLst>
        </xdr:cNvPr>
        <xdr:cNvSpPr/>
      </xdr:nvSpPr>
      <xdr:spPr>
        <a:xfrm>
          <a:off x="726281" y="3177487"/>
          <a:ext cx="975471" cy="165884"/>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100" b="1">
              <a:solidFill>
                <a:srgbClr val="1E3866"/>
              </a:solidFill>
              <a:latin typeface="Calibri"/>
              <a:cs typeface="Calibri"/>
            </a:rPr>
            <a:t>IR A ANEXOS</a:t>
          </a:r>
          <a:endParaRPr lang="es-CO" sz="1100" b="1">
            <a:solidFill>
              <a:srgbClr val="1E3866"/>
            </a:solidFill>
            <a:latin typeface="Calibri"/>
            <a:cs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77197</xdr:colOff>
      <xdr:row>0</xdr:row>
      <xdr:rowOff>85911</xdr:rowOff>
    </xdr:from>
    <xdr:to>
      <xdr:col>6</xdr:col>
      <xdr:colOff>22012</xdr:colOff>
      <xdr:row>2</xdr:row>
      <xdr:rowOff>334773</xdr:rowOff>
    </xdr:to>
    <xdr:pic>
      <xdr:nvPicPr>
        <xdr:cNvPr id="4" name="Imagen 1">
          <a:extLst>
            <a:ext uri="{FF2B5EF4-FFF2-40B4-BE49-F238E27FC236}">
              <a16:creationId xmlns="" xmlns:a16="http://schemas.microsoft.com/office/drawing/2014/main"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14" y="85911"/>
          <a:ext cx="918481" cy="1095529"/>
        </a:xfrm>
        <a:prstGeom prst="rect">
          <a:avLst/>
        </a:prstGeom>
        <a:noFill/>
        <a:ln>
          <a:noFill/>
        </a:ln>
      </xdr:spPr>
    </xdr:pic>
    <xdr:clientData/>
  </xdr:twoCellAnchor>
  <xdr:twoCellAnchor>
    <xdr:from>
      <xdr:col>8</xdr:col>
      <xdr:colOff>145254</xdr:colOff>
      <xdr:row>0</xdr:row>
      <xdr:rowOff>104511</xdr:rowOff>
    </xdr:from>
    <xdr:to>
      <xdr:col>9</xdr:col>
      <xdr:colOff>1002618</xdr:colOff>
      <xdr:row>0</xdr:row>
      <xdr:rowOff>400844</xdr:rowOff>
    </xdr:to>
    <xdr:sp macro="" textlink="">
      <xdr:nvSpPr>
        <xdr:cNvPr id="6" name="Rectángulo redondeado 5">
          <a:hlinkClick xmlns:r="http://schemas.openxmlformats.org/officeDocument/2006/relationships" r:id="rId2"/>
          <a:extLst>
            <a:ext uri="{FF2B5EF4-FFF2-40B4-BE49-F238E27FC236}">
              <a16:creationId xmlns="" xmlns:a16="http://schemas.microsoft.com/office/drawing/2014/main" id="{00000000-0008-0000-0100-000006000000}"/>
            </a:ext>
          </a:extLst>
        </xdr:cNvPr>
        <xdr:cNvSpPr/>
      </xdr:nvSpPr>
      <xdr:spPr>
        <a:xfrm>
          <a:off x="2645567" y="104511"/>
          <a:ext cx="1476489" cy="2963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8</xdr:col>
      <xdr:colOff>145253</xdr:colOff>
      <xdr:row>1</xdr:row>
      <xdr:rowOff>44555</xdr:rowOff>
    </xdr:from>
    <xdr:to>
      <xdr:col>9</xdr:col>
      <xdr:colOff>1002617</xdr:colOff>
      <xdr:row>1</xdr:row>
      <xdr:rowOff>316178</xdr:rowOff>
    </xdr:to>
    <xdr:sp macro="" textlink="">
      <xdr:nvSpPr>
        <xdr:cNvPr id="7" name="Rectángulo redondeado 6">
          <a:hlinkClick xmlns:r="http://schemas.openxmlformats.org/officeDocument/2006/relationships" r:id="rId3"/>
          <a:extLst>
            <a:ext uri="{FF2B5EF4-FFF2-40B4-BE49-F238E27FC236}">
              <a16:creationId xmlns="" xmlns:a16="http://schemas.microsoft.com/office/drawing/2014/main" id="{00000000-0008-0000-0100-000007000000}"/>
            </a:ext>
          </a:extLst>
        </xdr:cNvPr>
        <xdr:cNvSpPr/>
      </xdr:nvSpPr>
      <xdr:spPr>
        <a:xfrm>
          <a:off x="2645566" y="508899"/>
          <a:ext cx="1476489" cy="271623"/>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rgbClr val="1E3866"/>
              </a:solidFill>
              <a:latin typeface="Calibri"/>
              <a:cs typeface="Calibri"/>
            </a:rPr>
            <a:t>IR A ANEXOS</a:t>
          </a:r>
          <a:endParaRPr lang="es-CO" sz="1400" b="1">
            <a:solidFill>
              <a:srgbClr val="1E3866"/>
            </a:solidFill>
            <a:latin typeface="Calibri"/>
            <a:cs typeface="Calibri"/>
          </a:endParaRPr>
        </a:p>
      </xdr:txBody>
    </xdr:sp>
    <xdr:clientData/>
  </xdr:twoCellAnchor>
  <xdr:twoCellAnchor>
    <xdr:from>
      <xdr:col>9</xdr:col>
      <xdr:colOff>440531</xdr:colOff>
      <xdr:row>2</xdr:row>
      <xdr:rowOff>23811</xdr:rowOff>
    </xdr:from>
    <xdr:to>
      <xdr:col>9</xdr:col>
      <xdr:colOff>904875</xdr:colOff>
      <xdr:row>2</xdr:row>
      <xdr:rowOff>345280</xdr:rowOff>
    </xdr:to>
    <xdr:sp macro="" textlink="">
      <xdr:nvSpPr>
        <xdr:cNvPr id="2" name="1 Flecha derecha">
          <a:hlinkClick xmlns:r="http://schemas.openxmlformats.org/officeDocument/2006/relationships" r:id="rId4"/>
        </xdr:cNvPr>
        <xdr:cNvSpPr/>
      </xdr:nvSpPr>
      <xdr:spPr>
        <a:xfrm>
          <a:off x="3559969" y="869155"/>
          <a:ext cx="464344"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63500</xdr:colOff>
      <xdr:row>0</xdr:row>
      <xdr:rowOff>31750</xdr:rowOff>
    </xdr:from>
    <xdr:to>
      <xdr:col>5</xdr:col>
      <xdr:colOff>197569</xdr:colOff>
      <xdr:row>2</xdr:row>
      <xdr:rowOff>291196</xdr:rowOff>
    </xdr:to>
    <xdr:pic>
      <xdr:nvPicPr>
        <xdr:cNvPr id="3" name="Imagen 1">
          <a:extLst>
            <a:ext uri="{FF2B5EF4-FFF2-40B4-BE49-F238E27FC236}">
              <a16:creationId xmlns=""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0" y="31750"/>
          <a:ext cx="927819" cy="1095529"/>
        </a:xfrm>
        <a:prstGeom prst="rect">
          <a:avLst/>
        </a:prstGeom>
        <a:noFill/>
        <a:ln>
          <a:noFill/>
        </a:ln>
      </xdr:spPr>
    </xdr:pic>
    <xdr:clientData/>
  </xdr:twoCellAnchor>
  <xdr:twoCellAnchor>
    <xdr:from>
      <xdr:col>8</xdr:col>
      <xdr:colOff>80699</xdr:colOff>
      <xdr:row>0</xdr:row>
      <xdr:rowOff>105833</xdr:rowOff>
    </xdr:from>
    <xdr:to>
      <xdr:col>9</xdr:col>
      <xdr:colOff>1088876</xdr:colOff>
      <xdr:row>0</xdr:row>
      <xdr:rowOff>402166</xdr:rowOff>
    </xdr:to>
    <xdr:sp macro="" textlink="">
      <xdr:nvSpPr>
        <xdr:cNvPr id="4" name="Rectángulo redondeado 3">
          <a:hlinkClick xmlns:r="http://schemas.openxmlformats.org/officeDocument/2006/relationships" r:id="rId2"/>
          <a:extLst>
            <a:ext uri="{FF2B5EF4-FFF2-40B4-BE49-F238E27FC236}">
              <a16:creationId xmlns="" xmlns:a16="http://schemas.microsoft.com/office/drawing/2014/main" id="{00000000-0008-0000-0200-000004000000}"/>
            </a:ext>
          </a:extLst>
        </xdr:cNvPr>
        <xdr:cNvSpPr/>
      </xdr:nvSpPr>
      <xdr:spPr>
        <a:xfrm>
          <a:off x="2581012" y="105833"/>
          <a:ext cx="1484427" cy="2963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8</xdr:col>
      <xdr:colOff>80698</xdr:colOff>
      <xdr:row>1</xdr:row>
      <xdr:rowOff>56461</xdr:rowOff>
    </xdr:from>
    <xdr:to>
      <xdr:col>9</xdr:col>
      <xdr:colOff>1088875</xdr:colOff>
      <xdr:row>1</xdr:row>
      <xdr:rowOff>328084</xdr:rowOff>
    </xdr:to>
    <xdr:sp macro="" textlink="">
      <xdr:nvSpPr>
        <xdr:cNvPr id="5" name="Rectángulo redondeado 4">
          <a:hlinkClick xmlns:r="http://schemas.openxmlformats.org/officeDocument/2006/relationships" r:id="rId3"/>
          <a:extLst>
            <a:ext uri="{FF2B5EF4-FFF2-40B4-BE49-F238E27FC236}">
              <a16:creationId xmlns="" xmlns:a16="http://schemas.microsoft.com/office/drawing/2014/main" id="{00000000-0008-0000-0200-000005000000}"/>
            </a:ext>
          </a:extLst>
        </xdr:cNvPr>
        <xdr:cNvSpPr/>
      </xdr:nvSpPr>
      <xdr:spPr>
        <a:xfrm>
          <a:off x="2581011" y="508899"/>
          <a:ext cx="1484427" cy="271623"/>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rgbClr val="1E3866"/>
              </a:solidFill>
              <a:latin typeface="Calibri"/>
              <a:cs typeface="Calibri"/>
            </a:rPr>
            <a:t>IR A ANEXOS</a:t>
          </a:r>
          <a:endParaRPr lang="es-CO" sz="1400" b="1">
            <a:solidFill>
              <a:srgbClr val="1E3866"/>
            </a:solidFill>
            <a:latin typeface="Calibri"/>
            <a:cs typeface="Calibri"/>
          </a:endParaRPr>
        </a:p>
      </xdr:txBody>
    </xdr:sp>
    <xdr:clientData/>
  </xdr:twoCellAnchor>
  <xdr:twoCellAnchor>
    <xdr:from>
      <xdr:col>9</xdr:col>
      <xdr:colOff>619108</xdr:colOff>
      <xdr:row>2</xdr:row>
      <xdr:rowOff>23812</xdr:rowOff>
    </xdr:from>
    <xdr:to>
      <xdr:col>9</xdr:col>
      <xdr:colOff>1083452</xdr:colOff>
      <xdr:row>2</xdr:row>
      <xdr:rowOff>345281</xdr:rowOff>
    </xdr:to>
    <xdr:sp macro="" textlink="">
      <xdr:nvSpPr>
        <xdr:cNvPr id="6" name="5 Flecha derecha">
          <a:hlinkClick xmlns:r="http://schemas.openxmlformats.org/officeDocument/2006/relationships" r:id="rId4"/>
        </xdr:cNvPr>
        <xdr:cNvSpPr/>
      </xdr:nvSpPr>
      <xdr:spPr>
        <a:xfrm>
          <a:off x="3595671" y="857250"/>
          <a:ext cx="464344"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154781</xdr:colOff>
      <xdr:row>2</xdr:row>
      <xdr:rowOff>33337</xdr:rowOff>
    </xdr:from>
    <xdr:to>
      <xdr:col>9</xdr:col>
      <xdr:colOff>142931</xdr:colOff>
      <xdr:row>2</xdr:row>
      <xdr:rowOff>354806</xdr:rowOff>
    </xdr:to>
    <xdr:sp macro="" textlink="">
      <xdr:nvSpPr>
        <xdr:cNvPr id="7" name="6 Flecha derecha">
          <a:hlinkClick xmlns:r="http://schemas.openxmlformats.org/officeDocument/2006/relationships" r:id="rId5"/>
        </xdr:cNvPr>
        <xdr:cNvSpPr/>
      </xdr:nvSpPr>
      <xdr:spPr>
        <a:xfrm flipH="1">
          <a:off x="2655094" y="866775"/>
          <a:ext cx="464400"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52917</xdr:colOff>
      <xdr:row>0</xdr:row>
      <xdr:rowOff>42333</xdr:rowOff>
    </xdr:from>
    <xdr:to>
      <xdr:col>6</xdr:col>
      <xdr:colOff>7069</xdr:colOff>
      <xdr:row>2</xdr:row>
      <xdr:rowOff>259445</xdr:rowOff>
    </xdr:to>
    <xdr:pic>
      <xdr:nvPicPr>
        <xdr:cNvPr id="4" name="Imagen 1">
          <a:extLst>
            <a:ext uri="{FF2B5EF4-FFF2-40B4-BE49-F238E27FC236}">
              <a16:creationId xmlns=""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 y="42333"/>
          <a:ext cx="927819" cy="1095529"/>
        </a:xfrm>
        <a:prstGeom prst="rect">
          <a:avLst/>
        </a:prstGeom>
        <a:noFill/>
        <a:ln>
          <a:noFill/>
        </a:ln>
      </xdr:spPr>
    </xdr:pic>
    <xdr:clientData/>
  </xdr:twoCellAnchor>
  <xdr:twoCellAnchor>
    <xdr:from>
      <xdr:col>8</xdr:col>
      <xdr:colOff>129649</xdr:colOff>
      <xdr:row>0</xdr:row>
      <xdr:rowOff>103187</xdr:rowOff>
    </xdr:from>
    <xdr:to>
      <xdr:col>9</xdr:col>
      <xdr:colOff>1102107</xdr:colOff>
      <xdr:row>0</xdr:row>
      <xdr:rowOff>399520</xdr:rowOff>
    </xdr:to>
    <xdr:sp macro="" textlink="">
      <xdr:nvSpPr>
        <xdr:cNvPr id="3" name="Rectángulo redondeado 2">
          <a:hlinkClick xmlns:r="http://schemas.openxmlformats.org/officeDocument/2006/relationships" r:id="rId2"/>
          <a:extLst>
            <a:ext uri="{FF2B5EF4-FFF2-40B4-BE49-F238E27FC236}">
              <a16:creationId xmlns="" xmlns:a16="http://schemas.microsoft.com/office/drawing/2014/main" id="{00000000-0008-0000-0300-000003000000}"/>
            </a:ext>
          </a:extLst>
        </xdr:cNvPr>
        <xdr:cNvSpPr/>
      </xdr:nvSpPr>
      <xdr:spPr>
        <a:xfrm>
          <a:off x="2570430" y="103187"/>
          <a:ext cx="1484427" cy="2963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8</xdr:col>
      <xdr:colOff>129648</xdr:colOff>
      <xdr:row>1</xdr:row>
      <xdr:rowOff>32648</xdr:rowOff>
    </xdr:from>
    <xdr:to>
      <xdr:col>9</xdr:col>
      <xdr:colOff>1102106</xdr:colOff>
      <xdr:row>1</xdr:row>
      <xdr:rowOff>304271</xdr:rowOff>
    </xdr:to>
    <xdr:sp macro="" textlink="">
      <xdr:nvSpPr>
        <xdr:cNvPr id="5" name="Rectángulo redondeado 4">
          <a:hlinkClick xmlns:r="http://schemas.openxmlformats.org/officeDocument/2006/relationships" r:id="rId3"/>
          <a:extLst>
            <a:ext uri="{FF2B5EF4-FFF2-40B4-BE49-F238E27FC236}">
              <a16:creationId xmlns="" xmlns:a16="http://schemas.microsoft.com/office/drawing/2014/main" id="{00000000-0008-0000-0300-000005000000}"/>
            </a:ext>
          </a:extLst>
        </xdr:cNvPr>
        <xdr:cNvSpPr/>
      </xdr:nvSpPr>
      <xdr:spPr>
        <a:xfrm>
          <a:off x="2570429" y="508898"/>
          <a:ext cx="1484427" cy="271623"/>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rgbClr val="1E3866"/>
              </a:solidFill>
              <a:latin typeface="Calibri"/>
              <a:cs typeface="Calibri"/>
            </a:rPr>
            <a:t>IR A ANEXOS</a:t>
          </a:r>
          <a:endParaRPr lang="es-CO" sz="1400" b="1">
            <a:solidFill>
              <a:srgbClr val="1E3866"/>
            </a:solidFill>
            <a:latin typeface="Calibri"/>
            <a:cs typeface="Calibri"/>
          </a:endParaRPr>
        </a:p>
      </xdr:txBody>
    </xdr:sp>
    <xdr:clientData/>
  </xdr:twoCellAnchor>
  <xdr:twoCellAnchor>
    <xdr:from>
      <xdr:col>9</xdr:col>
      <xdr:colOff>642921</xdr:colOff>
      <xdr:row>2</xdr:row>
      <xdr:rowOff>35719</xdr:rowOff>
    </xdr:from>
    <xdr:to>
      <xdr:col>9</xdr:col>
      <xdr:colOff>1107265</xdr:colOff>
      <xdr:row>2</xdr:row>
      <xdr:rowOff>357188</xdr:rowOff>
    </xdr:to>
    <xdr:sp macro="" textlink="">
      <xdr:nvSpPr>
        <xdr:cNvPr id="6" name="5 Flecha derecha">
          <a:hlinkClick xmlns:r="http://schemas.openxmlformats.org/officeDocument/2006/relationships" r:id="rId4"/>
        </xdr:cNvPr>
        <xdr:cNvSpPr/>
      </xdr:nvSpPr>
      <xdr:spPr>
        <a:xfrm>
          <a:off x="3595671" y="916782"/>
          <a:ext cx="464344"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214313</xdr:colOff>
      <xdr:row>2</xdr:row>
      <xdr:rowOff>45244</xdr:rowOff>
    </xdr:from>
    <xdr:to>
      <xdr:col>9</xdr:col>
      <xdr:colOff>166744</xdr:colOff>
      <xdr:row>2</xdr:row>
      <xdr:rowOff>366713</xdr:rowOff>
    </xdr:to>
    <xdr:sp macro="" textlink="">
      <xdr:nvSpPr>
        <xdr:cNvPr id="7" name="6 Flecha derecha">
          <a:hlinkClick xmlns:r="http://schemas.openxmlformats.org/officeDocument/2006/relationships" r:id="rId5"/>
        </xdr:cNvPr>
        <xdr:cNvSpPr/>
      </xdr:nvSpPr>
      <xdr:spPr>
        <a:xfrm flipH="1">
          <a:off x="2655094" y="926307"/>
          <a:ext cx="464400"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100853</xdr:colOff>
      <xdr:row>0</xdr:row>
      <xdr:rowOff>44824</xdr:rowOff>
    </xdr:from>
    <xdr:to>
      <xdr:col>6</xdr:col>
      <xdr:colOff>42554</xdr:colOff>
      <xdr:row>2</xdr:row>
      <xdr:rowOff>324191</xdr:rowOff>
    </xdr:to>
    <xdr:pic>
      <xdr:nvPicPr>
        <xdr:cNvPr id="3" name="Imagen 1">
          <a:extLst>
            <a:ext uri="{FF2B5EF4-FFF2-40B4-BE49-F238E27FC236}">
              <a16:creationId xmlns=""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3206" y="44824"/>
          <a:ext cx="927819" cy="1095529"/>
        </a:xfrm>
        <a:prstGeom prst="rect">
          <a:avLst/>
        </a:prstGeom>
        <a:noFill/>
        <a:ln>
          <a:noFill/>
        </a:ln>
      </xdr:spPr>
    </xdr:pic>
    <xdr:clientData/>
  </xdr:twoCellAnchor>
  <xdr:twoCellAnchor>
    <xdr:from>
      <xdr:col>8</xdr:col>
      <xdr:colOff>97899</xdr:colOff>
      <xdr:row>0</xdr:row>
      <xdr:rowOff>83342</xdr:rowOff>
    </xdr:from>
    <xdr:to>
      <xdr:col>9</xdr:col>
      <xdr:colOff>1121951</xdr:colOff>
      <xdr:row>0</xdr:row>
      <xdr:rowOff>379675</xdr:rowOff>
    </xdr:to>
    <xdr:sp macro="" textlink="">
      <xdr:nvSpPr>
        <xdr:cNvPr id="4" name="Rectángulo redondeado 3">
          <a:hlinkClick xmlns:r="http://schemas.openxmlformats.org/officeDocument/2006/relationships" r:id="rId2"/>
          <a:extLst>
            <a:ext uri="{FF2B5EF4-FFF2-40B4-BE49-F238E27FC236}">
              <a16:creationId xmlns="" xmlns:a16="http://schemas.microsoft.com/office/drawing/2014/main" id="{00000000-0008-0000-0400-000004000000}"/>
            </a:ext>
          </a:extLst>
        </xdr:cNvPr>
        <xdr:cNvSpPr/>
      </xdr:nvSpPr>
      <xdr:spPr>
        <a:xfrm>
          <a:off x="2610118" y="83342"/>
          <a:ext cx="1476489" cy="2963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8</xdr:col>
      <xdr:colOff>97898</xdr:colOff>
      <xdr:row>1</xdr:row>
      <xdr:rowOff>44553</xdr:rowOff>
    </xdr:from>
    <xdr:to>
      <xdr:col>9</xdr:col>
      <xdr:colOff>1121950</xdr:colOff>
      <xdr:row>1</xdr:row>
      <xdr:rowOff>316176</xdr:rowOff>
    </xdr:to>
    <xdr:sp macro="" textlink="">
      <xdr:nvSpPr>
        <xdr:cNvPr id="5" name="Rectángulo redondeado 4">
          <a:hlinkClick xmlns:r="http://schemas.openxmlformats.org/officeDocument/2006/relationships" r:id="rId3"/>
          <a:extLst>
            <a:ext uri="{FF2B5EF4-FFF2-40B4-BE49-F238E27FC236}">
              <a16:creationId xmlns="" xmlns:a16="http://schemas.microsoft.com/office/drawing/2014/main" id="{00000000-0008-0000-0400-000005000000}"/>
            </a:ext>
          </a:extLst>
        </xdr:cNvPr>
        <xdr:cNvSpPr/>
      </xdr:nvSpPr>
      <xdr:spPr>
        <a:xfrm>
          <a:off x="2610117" y="496991"/>
          <a:ext cx="1476489" cy="271623"/>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rgbClr val="1E3866"/>
              </a:solidFill>
              <a:latin typeface="Calibri"/>
              <a:cs typeface="Calibri"/>
            </a:rPr>
            <a:t>IR A ANEXOS</a:t>
          </a:r>
          <a:endParaRPr lang="es-CO" sz="1400" b="1">
            <a:solidFill>
              <a:srgbClr val="1E3866"/>
            </a:solidFill>
            <a:latin typeface="Calibri"/>
            <a:cs typeface="Calibri"/>
          </a:endParaRPr>
        </a:p>
      </xdr:txBody>
    </xdr:sp>
    <xdr:clientData/>
  </xdr:twoCellAnchor>
  <xdr:twoCellAnchor>
    <xdr:from>
      <xdr:col>9</xdr:col>
      <xdr:colOff>642920</xdr:colOff>
      <xdr:row>2</xdr:row>
      <xdr:rowOff>23813</xdr:rowOff>
    </xdr:from>
    <xdr:to>
      <xdr:col>9</xdr:col>
      <xdr:colOff>1107264</xdr:colOff>
      <xdr:row>2</xdr:row>
      <xdr:rowOff>345282</xdr:rowOff>
    </xdr:to>
    <xdr:sp macro="" textlink="">
      <xdr:nvSpPr>
        <xdr:cNvPr id="6" name="5 Flecha derecha">
          <a:hlinkClick xmlns:r="http://schemas.openxmlformats.org/officeDocument/2006/relationships" r:id="rId4"/>
        </xdr:cNvPr>
        <xdr:cNvSpPr/>
      </xdr:nvSpPr>
      <xdr:spPr>
        <a:xfrm>
          <a:off x="3607576" y="845344"/>
          <a:ext cx="464344"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154780</xdr:colOff>
      <xdr:row>2</xdr:row>
      <xdr:rowOff>33338</xdr:rowOff>
    </xdr:from>
    <xdr:to>
      <xdr:col>9</xdr:col>
      <xdr:colOff>166743</xdr:colOff>
      <xdr:row>2</xdr:row>
      <xdr:rowOff>354807</xdr:rowOff>
    </xdr:to>
    <xdr:sp macro="" textlink="">
      <xdr:nvSpPr>
        <xdr:cNvPr id="7" name="6 Flecha derecha">
          <a:hlinkClick xmlns:r="http://schemas.openxmlformats.org/officeDocument/2006/relationships" r:id="rId5"/>
        </xdr:cNvPr>
        <xdr:cNvSpPr/>
      </xdr:nvSpPr>
      <xdr:spPr>
        <a:xfrm flipH="1">
          <a:off x="2666999" y="854869"/>
          <a:ext cx="464400"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67235</xdr:colOff>
      <xdr:row>0</xdr:row>
      <xdr:rowOff>33617</xdr:rowOff>
    </xdr:from>
    <xdr:to>
      <xdr:col>5</xdr:col>
      <xdr:colOff>243015</xdr:colOff>
      <xdr:row>2</xdr:row>
      <xdr:rowOff>321077</xdr:rowOff>
    </xdr:to>
    <xdr:pic>
      <xdr:nvPicPr>
        <xdr:cNvPr id="3" name="Imagen 1">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441" y="33617"/>
          <a:ext cx="915368" cy="1094284"/>
        </a:xfrm>
        <a:prstGeom prst="rect">
          <a:avLst/>
        </a:prstGeom>
        <a:noFill/>
        <a:ln>
          <a:noFill/>
        </a:ln>
      </xdr:spPr>
    </xdr:pic>
    <xdr:clientData/>
  </xdr:twoCellAnchor>
  <xdr:twoCellAnchor>
    <xdr:from>
      <xdr:col>8</xdr:col>
      <xdr:colOff>95254</xdr:colOff>
      <xdr:row>0</xdr:row>
      <xdr:rowOff>95249</xdr:rowOff>
    </xdr:from>
    <xdr:to>
      <xdr:col>9</xdr:col>
      <xdr:colOff>1123275</xdr:colOff>
      <xdr:row>0</xdr:row>
      <xdr:rowOff>391582</xdr:rowOff>
    </xdr:to>
    <xdr:sp macro="" textlink="">
      <xdr:nvSpPr>
        <xdr:cNvPr id="4" name="Rectángulo redondeado 3">
          <a:hlinkClick xmlns:r="http://schemas.openxmlformats.org/officeDocument/2006/relationships" r:id="rId2"/>
          <a:extLst>
            <a:ext uri="{FF2B5EF4-FFF2-40B4-BE49-F238E27FC236}">
              <a16:creationId xmlns="" xmlns:a16="http://schemas.microsoft.com/office/drawing/2014/main" id="{00000000-0008-0000-0500-000004000000}"/>
            </a:ext>
          </a:extLst>
        </xdr:cNvPr>
        <xdr:cNvSpPr/>
      </xdr:nvSpPr>
      <xdr:spPr>
        <a:xfrm>
          <a:off x="2690817" y="95249"/>
          <a:ext cx="1480458" cy="2963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8</xdr:col>
      <xdr:colOff>95253</xdr:colOff>
      <xdr:row>1</xdr:row>
      <xdr:rowOff>45877</xdr:rowOff>
    </xdr:from>
    <xdr:to>
      <xdr:col>9</xdr:col>
      <xdr:colOff>1123274</xdr:colOff>
      <xdr:row>1</xdr:row>
      <xdr:rowOff>317500</xdr:rowOff>
    </xdr:to>
    <xdr:sp macro="" textlink="">
      <xdr:nvSpPr>
        <xdr:cNvPr id="5" name="Rectángulo redondeado 4">
          <a:hlinkClick xmlns:r="http://schemas.openxmlformats.org/officeDocument/2006/relationships" r:id="rId3"/>
          <a:extLst>
            <a:ext uri="{FF2B5EF4-FFF2-40B4-BE49-F238E27FC236}">
              <a16:creationId xmlns="" xmlns:a16="http://schemas.microsoft.com/office/drawing/2014/main" id="{00000000-0008-0000-0500-000005000000}"/>
            </a:ext>
          </a:extLst>
        </xdr:cNvPr>
        <xdr:cNvSpPr/>
      </xdr:nvSpPr>
      <xdr:spPr>
        <a:xfrm>
          <a:off x="2690816" y="498315"/>
          <a:ext cx="1480458" cy="271623"/>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rgbClr val="1E3866"/>
              </a:solidFill>
              <a:latin typeface="Calibri"/>
              <a:cs typeface="Calibri"/>
            </a:rPr>
            <a:t>IR A ANEXOS</a:t>
          </a:r>
          <a:endParaRPr lang="es-CO" sz="1400" b="1">
            <a:solidFill>
              <a:srgbClr val="1E3866"/>
            </a:solidFill>
            <a:latin typeface="Calibri"/>
            <a:cs typeface="Calibri"/>
          </a:endParaRPr>
        </a:p>
      </xdr:txBody>
    </xdr:sp>
    <xdr:clientData/>
  </xdr:twoCellAnchor>
  <xdr:twoCellAnchor>
    <xdr:from>
      <xdr:col>9</xdr:col>
      <xdr:colOff>642922</xdr:colOff>
      <xdr:row>2</xdr:row>
      <xdr:rowOff>23812</xdr:rowOff>
    </xdr:from>
    <xdr:to>
      <xdr:col>9</xdr:col>
      <xdr:colOff>1107266</xdr:colOff>
      <xdr:row>3</xdr:row>
      <xdr:rowOff>0</xdr:rowOff>
    </xdr:to>
    <xdr:sp macro="" textlink="">
      <xdr:nvSpPr>
        <xdr:cNvPr id="6" name="5 Flecha derecha">
          <a:hlinkClick xmlns:r="http://schemas.openxmlformats.org/officeDocument/2006/relationships" r:id="rId4"/>
        </xdr:cNvPr>
        <xdr:cNvSpPr/>
      </xdr:nvSpPr>
      <xdr:spPr>
        <a:xfrm>
          <a:off x="3690922" y="821531"/>
          <a:ext cx="464344"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154782</xdr:colOff>
      <xdr:row>2</xdr:row>
      <xdr:rowOff>33337</xdr:rowOff>
    </xdr:from>
    <xdr:to>
      <xdr:col>9</xdr:col>
      <xdr:colOff>166745</xdr:colOff>
      <xdr:row>3</xdr:row>
      <xdr:rowOff>9525</xdr:rowOff>
    </xdr:to>
    <xdr:sp macro="" textlink="">
      <xdr:nvSpPr>
        <xdr:cNvPr id="7" name="6 Flecha derecha">
          <a:hlinkClick xmlns:r="http://schemas.openxmlformats.org/officeDocument/2006/relationships" r:id="rId5"/>
        </xdr:cNvPr>
        <xdr:cNvSpPr/>
      </xdr:nvSpPr>
      <xdr:spPr>
        <a:xfrm flipH="1">
          <a:off x="2750345" y="831056"/>
          <a:ext cx="464400"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42333</xdr:colOff>
      <xdr:row>0</xdr:row>
      <xdr:rowOff>63500</xdr:rowOff>
    </xdr:from>
    <xdr:to>
      <xdr:col>5</xdr:col>
      <xdr:colOff>218113</xdr:colOff>
      <xdr:row>2</xdr:row>
      <xdr:rowOff>255710</xdr:rowOff>
    </xdr:to>
    <xdr:pic>
      <xdr:nvPicPr>
        <xdr:cNvPr id="3" name="Imagen 1">
          <a:extLst>
            <a:ext uri="{FF2B5EF4-FFF2-40B4-BE49-F238E27FC236}">
              <a16:creationId xmlns=""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50" y="63500"/>
          <a:ext cx="906030" cy="1081210"/>
        </a:xfrm>
        <a:prstGeom prst="rect">
          <a:avLst/>
        </a:prstGeom>
        <a:noFill/>
        <a:ln>
          <a:noFill/>
        </a:ln>
      </xdr:spPr>
    </xdr:pic>
    <xdr:clientData/>
  </xdr:twoCellAnchor>
  <xdr:twoCellAnchor>
    <xdr:from>
      <xdr:col>8</xdr:col>
      <xdr:colOff>107158</xdr:colOff>
      <xdr:row>0</xdr:row>
      <xdr:rowOff>166688</xdr:rowOff>
    </xdr:from>
    <xdr:to>
      <xdr:col>9</xdr:col>
      <xdr:colOff>1016116</xdr:colOff>
      <xdr:row>0</xdr:row>
      <xdr:rowOff>463021</xdr:rowOff>
    </xdr:to>
    <xdr:sp macro="" textlink="">
      <xdr:nvSpPr>
        <xdr:cNvPr id="6" name="Rectángulo redondeado 3">
          <a:hlinkClick xmlns:r="http://schemas.openxmlformats.org/officeDocument/2006/relationships" r:id="rId2"/>
          <a:extLst>
            <a:ext uri="{FF2B5EF4-FFF2-40B4-BE49-F238E27FC236}">
              <a16:creationId xmlns="" xmlns:a16="http://schemas.microsoft.com/office/drawing/2014/main" id="{00000000-0008-0000-0500-000004000000}"/>
            </a:ext>
          </a:extLst>
        </xdr:cNvPr>
        <xdr:cNvSpPr/>
      </xdr:nvSpPr>
      <xdr:spPr>
        <a:xfrm>
          <a:off x="2595564" y="166688"/>
          <a:ext cx="1480458" cy="2963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8</xdr:col>
      <xdr:colOff>107157</xdr:colOff>
      <xdr:row>1</xdr:row>
      <xdr:rowOff>45879</xdr:rowOff>
    </xdr:from>
    <xdr:to>
      <xdr:col>9</xdr:col>
      <xdr:colOff>1016115</xdr:colOff>
      <xdr:row>1</xdr:row>
      <xdr:rowOff>317502</xdr:rowOff>
    </xdr:to>
    <xdr:sp macro="" textlink="">
      <xdr:nvSpPr>
        <xdr:cNvPr id="7" name="Rectángulo redondeado 4">
          <a:hlinkClick xmlns:r="http://schemas.openxmlformats.org/officeDocument/2006/relationships" r:id="rId3"/>
          <a:extLst>
            <a:ext uri="{FF2B5EF4-FFF2-40B4-BE49-F238E27FC236}">
              <a16:creationId xmlns="" xmlns:a16="http://schemas.microsoft.com/office/drawing/2014/main" id="{00000000-0008-0000-0500-000005000000}"/>
            </a:ext>
          </a:extLst>
        </xdr:cNvPr>
        <xdr:cNvSpPr/>
      </xdr:nvSpPr>
      <xdr:spPr>
        <a:xfrm>
          <a:off x="2595563" y="569754"/>
          <a:ext cx="1480458" cy="271623"/>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rgbClr val="1E3866"/>
              </a:solidFill>
              <a:latin typeface="Calibri"/>
              <a:cs typeface="Calibri"/>
            </a:rPr>
            <a:t>IR A ANEXOS</a:t>
          </a:r>
          <a:endParaRPr lang="es-CO" sz="1400" b="1">
            <a:solidFill>
              <a:srgbClr val="1E3866"/>
            </a:solidFill>
            <a:latin typeface="Calibri"/>
            <a:cs typeface="Calibri"/>
          </a:endParaRPr>
        </a:p>
      </xdr:txBody>
    </xdr:sp>
    <xdr:clientData/>
  </xdr:twoCellAnchor>
  <xdr:twoCellAnchor>
    <xdr:from>
      <xdr:col>9</xdr:col>
      <xdr:colOff>535765</xdr:colOff>
      <xdr:row>2</xdr:row>
      <xdr:rowOff>23812</xdr:rowOff>
    </xdr:from>
    <xdr:to>
      <xdr:col>9</xdr:col>
      <xdr:colOff>1000109</xdr:colOff>
      <xdr:row>2</xdr:row>
      <xdr:rowOff>345281</xdr:rowOff>
    </xdr:to>
    <xdr:sp macro="" textlink="">
      <xdr:nvSpPr>
        <xdr:cNvPr id="8" name="7 Flecha derecha">
          <a:hlinkClick xmlns:r="http://schemas.openxmlformats.org/officeDocument/2006/relationships" r:id="rId4"/>
        </xdr:cNvPr>
        <xdr:cNvSpPr/>
      </xdr:nvSpPr>
      <xdr:spPr>
        <a:xfrm>
          <a:off x="3595671" y="904875"/>
          <a:ext cx="464344"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166688</xdr:colOff>
      <xdr:row>2</xdr:row>
      <xdr:rowOff>33337</xdr:rowOff>
    </xdr:from>
    <xdr:to>
      <xdr:col>9</xdr:col>
      <xdr:colOff>59588</xdr:colOff>
      <xdr:row>2</xdr:row>
      <xdr:rowOff>354806</xdr:rowOff>
    </xdr:to>
    <xdr:sp macro="" textlink="">
      <xdr:nvSpPr>
        <xdr:cNvPr id="9" name="8 Flecha derecha">
          <a:hlinkClick xmlns:r="http://schemas.openxmlformats.org/officeDocument/2006/relationships" r:id="rId5"/>
        </xdr:cNvPr>
        <xdr:cNvSpPr/>
      </xdr:nvSpPr>
      <xdr:spPr>
        <a:xfrm flipH="1">
          <a:off x="2655094" y="914400"/>
          <a:ext cx="464400"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201705</xdr:colOff>
      <xdr:row>0</xdr:row>
      <xdr:rowOff>67235</xdr:rowOff>
    </xdr:from>
    <xdr:to>
      <xdr:col>6</xdr:col>
      <xdr:colOff>121618</xdr:colOff>
      <xdr:row>2</xdr:row>
      <xdr:rowOff>308004</xdr:rowOff>
    </xdr:to>
    <xdr:pic>
      <xdr:nvPicPr>
        <xdr:cNvPr id="3" name="Imagen 1">
          <a:extLst>
            <a:ext uri="{FF2B5EF4-FFF2-40B4-BE49-F238E27FC236}">
              <a16:creationId xmlns=""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264" y="67235"/>
          <a:ext cx="906030" cy="1081210"/>
        </a:xfrm>
        <a:prstGeom prst="rect">
          <a:avLst/>
        </a:prstGeom>
        <a:noFill/>
        <a:ln>
          <a:noFill/>
        </a:ln>
      </xdr:spPr>
    </xdr:pic>
    <xdr:clientData/>
  </xdr:twoCellAnchor>
  <xdr:twoCellAnchor>
    <xdr:from>
      <xdr:col>8</xdr:col>
      <xdr:colOff>95251</xdr:colOff>
      <xdr:row>0</xdr:row>
      <xdr:rowOff>130969</xdr:rowOff>
    </xdr:from>
    <xdr:to>
      <xdr:col>9</xdr:col>
      <xdr:colOff>944678</xdr:colOff>
      <xdr:row>0</xdr:row>
      <xdr:rowOff>427302</xdr:rowOff>
    </xdr:to>
    <xdr:sp macro="" textlink="">
      <xdr:nvSpPr>
        <xdr:cNvPr id="6" name="Rectángulo redondeado 3">
          <a:hlinkClick xmlns:r="http://schemas.openxmlformats.org/officeDocument/2006/relationships" r:id="rId2"/>
          <a:extLst>
            <a:ext uri="{FF2B5EF4-FFF2-40B4-BE49-F238E27FC236}">
              <a16:creationId xmlns="" xmlns:a16="http://schemas.microsoft.com/office/drawing/2014/main" id="{00000000-0008-0000-0500-000004000000}"/>
            </a:ext>
          </a:extLst>
        </xdr:cNvPr>
        <xdr:cNvSpPr/>
      </xdr:nvSpPr>
      <xdr:spPr>
        <a:xfrm>
          <a:off x="2690814" y="130969"/>
          <a:ext cx="1480458" cy="2963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8</xdr:col>
      <xdr:colOff>95250</xdr:colOff>
      <xdr:row>1</xdr:row>
      <xdr:rowOff>45879</xdr:rowOff>
    </xdr:from>
    <xdr:to>
      <xdr:col>9</xdr:col>
      <xdr:colOff>944677</xdr:colOff>
      <xdr:row>1</xdr:row>
      <xdr:rowOff>317502</xdr:rowOff>
    </xdr:to>
    <xdr:sp macro="" textlink="">
      <xdr:nvSpPr>
        <xdr:cNvPr id="7" name="Rectángulo redondeado 4">
          <a:hlinkClick xmlns:r="http://schemas.openxmlformats.org/officeDocument/2006/relationships" r:id="rId3"/>
          <a:extLst>
            <a:ext uri="{FF2B5EF4-FFF2-40B4-BE49-F238E27FC236}">
              <a16:creationId xmlns="" xmlns:a16="http://schemas.microsoft.com/office/drawing/2014/main" id="{00000000-0008-0000-0500-000005000000}"/>
            </a:ext>
          </a:extLst>
        </xdr:cNvPr>
        <xdr:cNvSpPr/>
      </xdr:nvSpPr>
      <xdr:spPr>
        <a:xfrm>
          <a:off x="2690813" y="534035"/>
          <a:ext cx="1480458" cy="271623"/>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a:solidFill>
                <a:srgbClr val="1E3866"/>
              </a:solidFill>
              <a:latin typeface="Calibri"/>
              <a:cs typeface="Calibri"/>
            </a:rPr>
            <a:t>IR A ANEXOS</a:t>
          </a:r>
          <a:endParaRPr lang="es-CO" sz="1400" b="1">
            <a:solidFill>
              <a:srgbClr val="1E3866"/>
            </a:solidFill>
            <a:latin typeface="Calibri"/>
            <a:cs typeface="Calibri"/>
          </a:endParaRPr>
        </a:p>
      </xdr:txBody>
    </xdr:sp>
    <xdr:clientData/>
  </xdr:twoCellAnchor>
  <xdr:twoCellAnchor>
    <xdr:from>
      <xdr:col>8</xdr:col>
      <xdr:colOff>142874</xdr:colOff>
      <xdr:row>2</xdr:row>
      <xdr:rowOff>45254</xdr:rowOff>
    </xdr:from>
    <xdr:to>
      <xdr:col>8</xdr:col>
      <xdr:colOff>607274</xdr:colOff>
      <xdr:row>3</xdr:row>
      <xdr:rowOff>9536</xdr:rowOff>
    </xdr:to>
    <xdr:sp macro="" textlink="">
      <xdr:nvSpPr>
        <xdr:cNvPr id="9" name="8 Flecha derecha">
          <a:hlinkClick xmlns:r="http://schemas.openxmlformats.org/officeDocument/2006/relationships" r:id="rId4"/>
        </xdr:cNvPr>
        <xdr:cNvSpPr/>
      </xdr:nvSpPr>
      <xdr:spPr>
        <a:xfrm flipH="1">
          <a:off x="2738437" y="890598"/>
          <a:ext cx="464400" cy="321469"/>
        </a:xfrm>
        <a:prstGeom prst="rightArrow">
          <a:avLst/>
        </a:prstGeom>
        <a:solidFill>
          <a:srgbClr val="002774"/>
        </a:solid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4721679</xdr:colOff>
      <xdr:row>1</xdr:row>
      <xdr:rowOff>188384</xdr:rowOff>
    </xdr:from>
    <xdr:to>
      <xdr:col>0</xdr:col>
      <xdr:colOff>13865679</xdr:colOff>
      <xdr:row>4</xdr:row>
      <xdr:rowOff>135467</xdr:rowOff>
    </xdr:to>
    <xdr:sp macro="" textlink="">
      <xdr:nvSpPr>
        <xdr:cNvPr id="56" name="CuadroTexto 55">
          <a:extLst>
            <a:ext uri="{FF2B5EF4-FFF2-40B4-BE49-F238E27FC236}">
              <a16:creationId xmlns="" xmlns:a16="http://schemas.microsoft.com/office/drawing/2014/main" id="{00000000-0008-0000-0800-000038000000}"/>
            </a:ext>
          </a:extLst>
        </xdr:cNvPr>
        <xdr:cNvSpPr txBox="1"/>
      </xdr:nvSpPr>
      <xdr:spPr>
        <a:xfrm>
          <a:off x="4721679" y="378884"/>
          <a:ext cx="9144000" cy="518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a:solidFill>
                <a:schemeClr val="bg1"/>
              </a:solidFill>
            </a:rPr>
            <a:t>ANEXOS </a:t>
          </a:r>
        </a:p>
      </xdr:txBody>
    </xdr:sp>
    <xdr:clientData/>
  </xdr:twoCellAnchor>
  <xdr:twoCellAnchor>
    <xdr:from>
      <xdr:col>0</xdr:col>
      <xdr:colOff>857251</xdr:colOff>
      <xdr:row>13</xdr:row>
      <xdr:rowOff>3178</xdr:rowOff>
    </xdr:from>
    <xdr:to>
      <xdr:col>0</xdr:col>
      <xdr:colOff>3975375</xdr:colOff>
      <xdr:row>14</xdr:row>
      <xdr:rowOff>172678</xdr:rowOff>
    </xdr:to>
    <xdr:grpSp>
      <xdr:nvGrpSpPr>
        <xdr:cNvPr id="44" name="Grupo 43">
          <a:extLst>
            <a:ext uri="{FF2B5EF4-FFF2-40B4-BE49-F238E27FC236}">
              <a16:creationId xmlns="" xmlns:a16="http://schemas.microsoft.com/office/drawing/2014/main" id="{00000000-0008-0000-0800-00002C000000}"/>
            </a:ext>
          </a:extLst>
        </xdr:cNvPr>
        <xdr:cNvGrpSpPr/>
      </xdr:nvGrpSpPr>
      <xdr:grpSpPr>
        <a:xfrm>
          <a:off x="857251" y="2479678"/>
          <a:ext cx="3118124" cy="360000"/>
          <a:chOff x="323851" y="1174753"/>
          <a:chExt cx="3118124" cy="360000"/>
        </a:xfrm>
      </xdr:grpSpPr>
      <xdr:sp macro="" textlink="">
        <xdr:nvSpPr>
          <xdr:cNvPr id="3" name="Rectángulo redondeado 2">
            <a:hlinkClick xmlns:r="http://schemas.openxmlformats.org/officeDocument/2006/relationships" r:id="rId1"/>
            <a:extLst>
              <a:ext uri="{FF2B5EF4-FFF2-40B4-BE49-F238E27FC236}">
                <a16:creationId xmlns="" xmlns:a16="http://schemas.microsoft.com/office/drawing/2014/main" id="{00000000-0008-0000-0800-000003000000}"/>
              </a:ext>
            </a:extLst>
          </xdr:cNvPr>
          <xdr:cNvSpPr/>
        </xdr:nvSpPr>
        <xdr:spPr>
          <a:xfrm>
            <a:off x="561975" y="1238250"/>
            <a:ext cx="2880000" cy="288000"/>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00" b="1" i="0" u="none" strike="noStrike">
                <a:solidFill>
                  <a:srgbClr val="FFC300"/>
                </a:solidFill>
                <a:latin typeface="Calibri"/>
                <a:cs typeface="Calibri"/>
              </a:rPr>
              <a:t>EJE ESTRATÉGICO No.2 INVESTIGACIÓN</a:t>
            </a:r>
            <a:endParaRPr lang="es-CO" sz="1000" b="1">
              <a:solidFill>
                <a:srgbClr val="FFC300"/>
              </a:solidFill>
              <a:latin typeface="Corbel" panose="020B0503020204020204" pitchFamily="34" charset="0"/>
            </a:endParaRPr>
          </a:p>
        </xdr:txBody>
      </xdr:sp>
      <xdr:pic>
        <xdr:nvPicPr>
          <xdr:cNvPr id="4" name="Imagen 3">
            <a:extLst>
              <a:ext uri="{FF2B5EF4-FFF2-40B4-BE49-F238E27FC236}">
                <a16:creationId xmlns="" xmlns:a16="http://schemas.microsoft.com/office/drawing/2014/main" id="{00000000-0008-0000-0800-000004000000}"/>
              </a:ext>
            </a:extLst>
          </xdr:cNvPr>
          <xdr:cNvPicPr preferRelativeResize="0">
            <a:picLocks/>
          </xdr:cNvPicPr>
        </xdr:nvPicPr>
        <xdr:blipFill>
          <a:blip xmlns:r="http://schemas.openxmlformats.org/officeDocument/2006/relationships" r:embed="rId2"/>
          <a:stretch>
            <a:fillRect/>
          </a:stretch>
        </xdr:blipFill>
        <xdr:spPr>
          <a:xfrm>
            <a:off x="323851" y="1174753"/>
            <a:ext cx="360000" cy="360000"/>
          </a:xfrm>
          <a:prstGeom prst="rect">
            <a:avLst/>
          </a:prstGeom>
        </xdr:spPr>
      </xdr:pic>
    </xdr:grpSp>
    <xdr:clientData/>
  </xdr:twoCellAnchor>
  <xdr:twoCellAnchor>
    <xdr:from>
      <xdr:col>0</xdr:col>
      <xdr:colOff>786344</xdr:colOff>
      <xdr:row>10</xdr:row>
      <xdr:rowOff>1</xdr:rowOff>
    </xdr:from>
    <xdr:to>
      <xdr:col>0</xdr:col>
      <xdr:colOff>3971138</xdr:colOff>
      <xdr:row>11</xdr:row>
      <xdr:rowOff>170222</xdr:rowOff>
    </xdr:to>
    <xdr:grpSp>
      <xdr:nvGrpSpPr>
        <xdr:cNvPr id="43" name="Grupo 42">
          <a:hlinkClick xmlns:r="http://schemas.openxmlformats.org/officeDocument/2006/relationships" r:id="rId3"/>
          <a:extLst>
            <a:ext uri="{FF2B5EF4-FFF2-40B4-BE49-F238E27FC236}">
              <a16:creationId xmlns="" xmlns:a16="http://schemas.microsoft.com/office/drawing/2014/main" id="{00000000-0008-0000-0800-00002B000000}"/>
            </a:ext>
          </a:extLst>
        </xdr:cNvPr>
        <xdr:cNvGrpSpPr/>
      </xdr:nvGrpSpPr>
      <xdr:grpSpPr>
        <a:xfrm>
          <a:off x="786344" y="1905001"/>
          <a:ext cx="3184794" cy="360721"/>
          <a:chOff x="252944" y="600076"/>
          <a:chExt cx="3184794" cy="360721"/>
        </a:xfrm>
      </xdr:grpSpPr>
      <xdr:sp macro="" textlink="">
        <xdr:nvSpPr>
          <xdr:cNvPr id="6" name="Rectángulo redondeado 5">
            <a:extLst>
              <a:ext uri="{FF2B5EF4-FFF2-40B4-BE49-F238E27FC236}">
                <a16:creationId xmlns="" xmlns:a16="http://schemas.microsoft.com/office/drawing/2014/main" id="{00000000-0008-0000-0800-000006000000}"/>
              </a:ext>
            </a:extLst>
          </xdr:cNvPr>
          <xdr:cNvSpPr/>
        </xdr:nvSpPr>
        <xdr:spPr>
          <a:xfrm>
            <a:off x="557738" y="672797"/>
            <a:ext cx="2880000" cy="288000"/>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00" b="1" i="0" u="none" strike="noStrike">
                <a:solidFill>
                  <a:srgbClr val="FFC300"/>
                </a:solidFill>
                <a:latin typeface="Calibri"/>
                <a:cs typeface="Calibri"/>
              </a:rPr>
              <a:t>EJE ESTRATÉGICO No.1 DOCENCIA</a:t>
            </a:r>
            <a:endParaRPr lang="es-CO" sz="1050" b="1">
              <a:solidFill>
                <a:srgbClr val="FFC300"/>
              </a:solidFill>
              <a:latin typeface="Corbel" panose="020B0503020204020204" pitchFamily="34" charset="0"/>
            </a:endParaRPr>
          </a:p>
        </xdr:txBody>
      </xdr:sp>
      <xdr:pic>
        <xdr:nvPicPr>
          <xdr:cNvPr id="7" name="Imagen 6">
            <a:extLst>
              <a:ext uri="{FF2B5EF4-FFF2-40B4-BE49-F238E27FC236}">
                <a16:creationId xmlns="" xmlns:a16="http://schemas.microsoft.com/office/drawing/2014/main" id="{00000000-0008-0000-0800-000007000000}"/>
              </a:ext>
            </a:extLst>
          </xdr:cNvPr>
          <xdr:cNvPicPr preferRelativeResize="0">
            <a:picLocks/>
          </xdr:cNvPicPr>
        </xdr:nvPicPr>
        <xdr:blipFill>
          <a:blip xmlns:r="http://schemas.openxmlformats.org/officeDocument/2006/relationships" r:embed="rId4"/>
          <a:stretch>
            <a:fillRect/>
          </a:stretch>
        </xdr:blipFill>
        <xdr:spPr>
          <a:xfrm>
            <a:off x="252944" y="600076"/>
            <a:ext cx="360000" cy="360000"/>
          </a:xfrm>
          <a:prstGeom prst="rect">
            <a:avLst/>
          </a:prstGeom>
        </xdr:spPr>
      </xdr:pic>
    </xdr:grpSp>
    <xdr:clientData/>
  </xdr:twoCellAnchor>
  <xdr:twoCellAnchor>
    <xdr:from>
      <xdr:col>0</xdr:col>
      <xdr:colOff>828677</xdr:colOff>
      <xdr:row>15</xdr:row>
      <xdr:rowOff>177801</xdr:rowOff>
    </xdr:from>
    <xdr:to>
      <xdr:col>0</xdr:col>
      <xdr:colOff>3994426</xdr:colOff>
      <xdr:row>17</xdr:row>
      <xdr:rowOff>160699</xdr:rowOff>
    </xdr:to>
    <xdr:grpSp>
      <xdr:nvGrpSpPr>
        <xdr:cNvPr id="45" name="Grupo 44">
          <a:hlinkClick xmlns:r="http://schemas.openxmlformats.org/officeDocument/2006/relationships" r:id="rId5"/>
          <a:extLst>
            <a:ext uri="{FF2B5EF4-FFF2-40B4-BE49-F238E27FC236}">
              <a16:creationId xmlns="" xmlns:a16="http://schemas.microsoft.com/office/drawing/2014/main" id="{00000000-0008-0000-0800-00002D000000}"/>
            </a:ext>
          </a:extLst>
        </xdr:cNvPr>
        <xdr:cNvGrpSpPr/>
      </xdr:nvGrpSpPr>
      <xdr:grpSpPr>
        <a:xfrm>
          <a:off x="828677" y="3035301"/>
          <a:ext cx="3165749" cy="363898"/>
          <a:chOff x="295277" y="1730376"/>
          <a:chExt cx="3165749" cy="363898"/>
        </a:xfrm>
      </xdr:grpSpPr>
      <xdr:sp macro="" textlink="">
        <xdr:nvSpPr>
          <xdr:cNvPr id="15" name="Rectángulo redondeado 14">
            <a:extLst>
              <a:ext uri="{FF2B5EF4-FFF2-40B4-BE49-F238E27FC236}">
                <a16:creationId xmlns="" xmlns:a16="http://schemas.microsoft.com/office/drawing/2014/main" id="{00000000-0008-0000-0800-00000F000000}"/>
              </a:ext>
            </a:extLst>
          </xdr:cNvPr>
          <xdr:cNvSpPr/>
        </xdr:nvSpPr>
        <xdr:spPr>
          <a:xfrm>
            <a:off x="581026" y="1806274"/>
            <a:ext cx="2880000" cy="288000"/>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00" b="1" i="0" u="none" strike="noStrike">
                <a:solidFill>
                  <a:srgbClr val="FFC300"/>
                </a:solidFill>
                <a:latin typeface="Calibri"/>
                <a:cs typeface="Calibri"/>
              </a:rPr>
              <a:t>EJE ESTRATÉGICO No.3 PROYECCIÓN SOCIAL</a:t>
            </a:r>
            <a:endParaRPr lang="es-CO" sz="1000" b="1">
              <a:solidFill>
                <a:srgbClr val="FFC300"/>
              </a:solidFill>
              <a:latin typeface="Corbel" panose="020B0503020204020204" pitchFamily="34" charset="0"/>
            </a:endParaRPr>
          </a:p>
        </xdr:txBody>
      </xdr:sp>
      <xdr:pic>
        <xdr:nvPicPr>
          <xdr:cNvPr id="16" name="Imagen 15">
            <a:extLst>
              <a:ext uri="{FF2B5EF4-FFF2-40B4-BE49-F238E27FC236}">
                <a16:creationId xmlns="" xmlns:a16="http://schemas.microsoft.com/office/drawing/2014/main" id="{00000000-0008-0000-0800-000010000000}"/>
              </a:ext>
            </a:extLst>
          </xdr:cNvPr>
          <xdr:cNvPicPr preferRelativeResize="0">
            <a:picLocks/>
          </xdr:cNvPicPr>
        </xdr:nvPicPr>
        <xdr:blipFill>
          <a:blip xmlns:r="http://schemas.openxmlformats.org/officeDocument/2006/relationships" r:embed="rId6"/>
          <a:stretch>
            <a:fillRect/>
          </a:stretch>
        </xdr:blipFill>
        <xdr:spPr>
          <a:xfrm>
            <a:off x="295277" y="1730376"/>
            <a:ext cx="360000" cy="360000"/>
          </a:xfrm>
          <a:prstGeom prst="rect">
            <a:avLst/>
          </a:prstGeom>
        </xdr:spPr>
      </xdr:pic>
    </xdr:grpSp>
    <xdr:clientData/>
  </xdr:twoCellAnchor>
  <xdr:twoCellAnchor>
    <xdr:from>
      <xdr:col>0</xdr:col>
      <xdr:colOff>889002</xdr:colOff>
      <xdr:row>22</xdr:row>
      <xdr:rowOff>70913</xdr:rowOff>
    </xdr:from>
    <xdr:to>
      <xdr:col>0</xdr:col>
      <xdr:colOff>3999716</xdr:colOff>
      <xdr:row>24</xdr:row>
      <xdr:rowOff>49913</xdr:rowOff>
    </xdr:to>
    <xdr:grpSp>
      <xdr:nvGrpSpPr>
        <xdr:cNvPr id="47" name="Grupo 46">
          <a:hlinkClick xmlns:r="http://schemas.openxmlformats.org/officeDocument/2006/relationships" r:id="rId7"/>
          <a:extLst>
            <a:ext uri="{FF2B5EF4-FFF2-40B4-BE49-F238E27FC236}">
              <a16:creationId xmlns="" xmlns:a16="http://schemas.microsoft.com/office/drawing/2014/main" id="{00000000-0008-0000-0800-00002F000000}"/>
            </a:ext>
          </a:extLst>
        </xdr:cNvPr>
        <xdr:cNvGrpSpPr/>
      </xdr:nvGrpSpPr>
      <xdr:grpSpPr>
        <a:xfrm>
          <a:off x="889002" y="4261913"/>
          <a:ext cx="3110714" cy="360000"/>
          <a:chOff x="355602" y="2956988"/>
          <a:chExt cx="3110714" cy="360000"/>
        </a:xfrm>
      </xdr:grpSpPr>
      <xdr:sp macro="" textlink="">
        <xdr:nvSpPr>
          <xdr:cNvPr id="21" name="Rectángulo redondeado 20">
            <a:extLst>
              <a:ext uri="{FF2B5EF4-FFF2-40B4-BE49-F238E27FC236}">
                <a16:creationId xmlns="" xmlns:a16="http://schemas.microsoft.com/office/drawing/2014/main" id="{00000000-0008-0000-0800-000015000000}"/>
              </a:ext>
            </a:extLst>
          </xdr:cNvPr>
          <xdr:cNvSpPr/>
        </xdr:nvSpPr>
        <xdr:spPr>
          <a:xfrm>
            <a:off x="586316" y="3014888"/>
            <a:ext cx="2880000" cy="288000"/>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00" b="1" i="0" u="none" strike="noStrike">
                <a:solidFill>
                  <a:srgbClr val="1E3866"/>
                </a:solidFill>
                <a:latin typeface="Calibri"/>
                <a:cs typeface="Calibri"/>
              </a:rPr>
              <a:t>EJE ESTRATÉGICO No.5 INTERNACIONALIZACIÓN</a:t>
            </a:r>
            <a:endParaRPr lang="es-CO" sz="1000" b="1">
              <a:solidFill>
                <a:srgbClr val="1E3866"/>
              </a:solidFill>
              <a:latin typeface="Corbel" panose="020B0503020204020204" pitchFamily="34" charset="0"/>
            </a:endParaRPr>
          </a:p>
        </xdr:txBody>
      </xdr:sp>
      <xdr:pic>
        <xdr:nvPicPr>
          <xdr:cNvPr id="22" name="Imagen 21">
            <a:extLst>
              <a:ext uri="{FF2B5EF4-FFF2-40B4-BE49-F238E27FC236}">
                <a16:creationId xmlns="" xmlns:a16="http://schemas.microsoft.com/office/drawing/2014/main" id="{00000000-0008-0000-0800-000016000000}"/>
              </a:ext>
            </a:extLst>
          </xdr:cNvPr>
          <xdr:cNvPicPr preferRelativeResize="0">
            <a:picLocks/>
          </xdr:cNvPicPr>
        </xdr:nvPicPr>
        <xdr:blipFill>
          <a:blip xmlns:r="http://schemas.openxmlformats.org/officeDocument/2006/relationships" r:embed="rId8"/>
          <a:stretch>
            <a:fillRect/>
          </a:stretch>
        </xdr:blipFill>
        <xdr:spPr>
          <a:xfrm>
            <a:off x="355602" y="2956988"/>
            <a:ext cx="360000" cy="360000"/>
          </a:xfrm>
          <a:prstGeom prst="rect">
            <a:avLst/>
          </a:prstGeom>
        </xdr:spPr>
      </xdr:pic>
    </xdr:grpSp>
    <xdr:clientData/>
  </xdr:twoCellAnchor>
  <xdr:twoCellAnchor>
    <xdr:from>
      <xdr:col>0</xdr:col>
      <xdr:colOff>908051</xdr:colOff>
      <xdr:row>28</xdr:row>
      <xdr:rowOff>133089</xdr:rowOff>
    </xdr:from>
    <xdr:to>
      <xdr:col>0</xdr:col>
      <xdr:colOff>4006067</xdr:colOff>
      <xdr:row>30</xdr:row>
      <xdr:rowOff>112089</xdr:rowOff>
    </xdr:to>
    <xdr:grpSp>
      <xdr:nvGrpSpPr>
        <xdr:cNvPr id="49" name="Grupo 48">
          <a:hlinkClick xmlns:r="http://schemas.openxmlformats.org/officeDocument/2006/relationships" r:id="rId9"/>
          <a:extLst>
            <a:ext uri="{FF2B5EF4-FFF2-40B4-BE49-F238E27FC236}">
              <a16:creationId xmlns="" xmlns:a16="http://schemas.microsoft.com/office/drawing/2014/main" id="{00000000-0008-0000-0800-000031000000}"/>
            </a:ext>
          </a:extLst>
        </xdr:cNvPr>
        <xdr:cNvGrpSpPr/>
      </xdr:nvGrpSpPr>
      <xdr:grpSpPr>
        <a:xfrm>
          <a:off x="908051" y="5467089"/>
          <a:ext cx="3098016" cy="360000"/>
          <a:chOff x="374651" y="4162164"/>
          <a:chExt cx="3098016" cy="360000"/>
        </a:xfrm>
      </xdr:grpSpPr>
      <xdr:sp macro="" textlink="">
        <xdr:nvSpPr>
          <xdr:cNvPr id="23" name="Rectángulo redondeado 22">
            <a:extLst>
              <a:ext uri="{FF2B5EF4-FFF2-40B4-BE49-F238E27FC236}">
                <a16:creationId xmlns="" xmlns:a16="http://schemas.microsoft.com/office/drawing/2014/main" id="{00000000-0008-0000-0800-000017000000}"/>
              </a:ext>
            </a:extLst>
          </xdr:cNvPr>
          <xdr:cNvSpPr/>
        </xdr:nvSpPr>
        <xdr:spPr>
          <a:xfrm>
            <a:off x="592667" y="4229855"/>
            <a:ext cx="2880000" cy="288000"/>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00" b="1" i="0" u="none" strike="noStrike">
                <a:solidFill>
                  <a:srgbClr val="1E3866"/>
                </a:solidFill>
                <a:latin typeface="Calibri"/>
                <a:cs typeface="Calibri"/>
              </a:rPr>
              <a:t> EJE ESTRATÉGICO No. 7 GESTIÓN INTEGRAL DE RECURSOS</a:t>
            </a:r>
            <a:endParaRPr lang="es-CO" sz="1000" b="1">
              <a:solidFill>
                <a:srgbClr val="1E3866"/>
              </a:solidFill>
              <a:latin typeface="Corbel" panose="020B0503020204020204" pitchFamily="34" charset="0"/>
            </a:endParaRPr>
          </a:p>
        </xdr:txBody>
      </xdr:sp>
      <xdr:pic>
        <xdr:nvPicPr>
          <xdr:cNvPr id="24" name="Imagen 23">
            <a:extLst>
              <a:ext uri="{FF2B5EF4-FFF2-40B4-BE49-F238E27FC236}">
                <a16:creationId xmlns="" xmlns:a16="http://schemas.microsoft.com/office/drawing/2014/main" id="{00000000-0008-0000-0800-000018000000}"/>
              </a:ext>
            </a:extLst>
          </xdr:cNvPr>
          <xdr:cNvPicPr preferRelativeResize="0">
            <a:picLocks/>
          </xdr:cNvPicPr>
        </xdr:nvPicPr>
        <xdr:blipFill>
          <a:blip xmlns:r="http://schemas.openxmlformats.org/officeDocument/2006/relationships" r:embed="rId10"/>
          <a:stretch>
            <a:fillRect/>
          </a:stretch>
        </xdr:blipFill>
        <xdr:spPr>
          <a:xfrm>
            <a:off x="374651" y="4162164"/>
            <a:ext cx="360000" cy="360000"/>
          </a:xfrm>
          <a:prstGeom prst="rect">
            <a:avLst/>
          </a:prstGeom>
        </xdr:spPr>
      </xdr:pic>
    </xdr:grpSp>
    <xdr:clientData/>
  </xdr:twoCellAnchor>
  <xdr:twoCellAnchor>
    <xdr:from>
      <xdr:col>0</xdr:col>
      <xdr:colOff>823382</xdr:colOff>
      <xdr:row>19</xdr:row>
      <xdr:rowOff>13761</xdr:rowOff>
    </xdr:from>
    <xdr:to>
      <xdr:col>0</xdr:col>
      <xdr:colOff>3984900</xdr:colOff>
      <xdr:row>21</xdr:row>
      <xdr:rowOff>6179</xdr:rowOff>
    </xdr:to>
    <xdr:grpSp>
      <xdr:nvGrpSpPr>
        <xdr:cNvPr id="46" name="Grupo 45">
          <a:hlinkClick xmlns:r="http://schemas.openxmlformats.org/officeDocument/2006/relationships" r:id="rId11"/>
          <a:extLst>
            <a:ext uri="{FF2B5EF4-FFF2-40B4-BE49-F238E27FC236}">
              <a16:creationId xmlns="" xmlns:a16="http://schemas.microsoft.com/office/drawing/2014/main" id="{00000000-0008-0000-0800-00002E000000}"/>
            </a:ext>
          </a:extLst>
        </xdr:cNvPr>
        <xdr:cNvGrpSpPr/>
      </xdr:nvGrpSpPr>
      <xdr:grpSpPr>
        <a:xfrm>
          <a:off x="823382" y="3633261"/>
          <a:ext cx="3161518" cy="373418"/>
          <a:chOff x="289982" y="2328336"/>
          <a:chExt cx="3161518" cy="373418"/>
        </a:xfrm>
      </xdr:grpSpPr>
      <xdr:sp macro="" textlink="">
        <xdr:nvSpPr>
          <xdr:cNvPr id="18" name="Rectángulo redondeado 17">
            <a:extLst>
              <a:ext uri="{FF2B5EF4-FFF2-40B4-BE49-F238E27FC236}">
                <a16:creationId xmlns="" xmlns:a16="http://schemas.microsoft.com/office/drawing/2014/main" id="{00000000-0008-0000-0800-000012000000}"/>
              </a:ext>
            </a:extLst>
          </xdr:cNvPr>
          <xdr:cNvSpPr/>
        </xdr:nvSpPr>
        <xdr:spPr>
          <a:xfrm>
            <a:off x="571500" y="2413754"/>
            <a:ext cx="2880000" cy="288000"/>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00" b="1" i="0" u="none" strike="noStrike">
                <a:solidFill>
                  <a:srgbClr val="1E3866"/>
                </a:solidFill>
                <a:latin typeface="Calibri"/>
                <a:cs typeface="Calibri"/>
              </a:rPr>
              <a:t>EJE ESTRATÉGICO No.4 BIENESTAR</a:t>
            </a:r>
            <a:endParaRPr lang="es-CO" sz="1000" b="1">
              <a:solidFill>
                <a:srgbClr val="1E3866"/>
              </a:solidFill>
              <a:latin typeface="Corbel" panose="020B0503020204020204" pitchFamily="34" charset="0"/>
            </a:endParaRPr>
          </a:p>
        </xdr:txBody>
      </xdr:sp>
      <xdr:pic>
        <xdr:nvPicPr>
          <xdr:cNvPr id="25" name="Imagen 24">
            <a:extLst>
              <a:ext uri="{FF2B5EF4-FFF2-40B4-BE49-F238E27FC236}">
                <a16:creationId xmlns="" xmlns:a16="http://schemas.microsoft.com/office/drawing/2014/main" id="{00000000-0008-0000-0800-000019000000}"/>
              </a:ext>
            </a:extLst>
          </xdr:cNvPr>
          <xdr:cNvPicPr preferRelativeResize="0">
            <a:picLocks/>
          </xdr:cNvPicPr>
        </xdr:nvPicPr>
        <xdr:blipFill>
          <a:blip xmlns:r="http://schemas.openxmlformats.org/officeDocument/2006/relationships" r:embed="rId12"/>
          <a:stretch>
            <a:fillRect/>
          </a:stretch>
        </xdr:blipFill>
        <xdr:spPr>
          <a:xfrm>
            <a:off x="289982" y="2328336"/>
            <a:ext cx="360000" cy="360000"/>
          </a:xfrm>
          <a:prstGeom prst="rect">
            <a:avLst/>
          </a:prstGeom>
        </xdr:spPr>
      </xdr:pic>
    </xdr:grpSp>
    <xdr:clientData/>
  </xdr:twoCellAnchor>
  <xdr:twoCellAnchor>
    <xdr:from>
      <xdr:col>0</xdr:col>
      <xdr:colOff>862543</xdr:colOff>
      <xdr:row>25</xdr:row>
      <xdr:rowOff>99036</xdr:rowOff>
    </xdr:from>
    <xdr:to>
      <xdr:col>0</xdr:col>
      <xdr:colOff>4001834</xdr:colOff>
      <xdr:row>27</xdr:row>
      <xdr:rowOff>78036</xdr:rowOff>
    </xdr:to>
    <xdr:grpSp>
      <xdr:nvGrpSpPr>
        <xdr:cNvPr id="48" name="Grupo 47">
          <a:hlinkClick xmlns:r="http://schemas.openxmlformats.org/officeDocument/2006/relationships" r:id="rId13"/>
          <a:extLst>
            <a:ext uri="{FF2B5EF4-FFF2-40B4-BE49-F238E27FC236}">
              <a16:creationId xmlns="" xmlns:a16="http://schemas.microsoft.com/office/drawing/2014/main" id="{00000000-0008-0000-0800-000030000000}"/>
            </a:ext>
          </a:extLst>
        </xdr:cNvPr>
        <xdr:cNvGrpSpPr/>
      </xdr:nvGrpSpPr>
      <xdr:grpSpPr>
        <a:xfrm>
          <a:off x="862543" y="4861536"/>
          <a:ext cx="3139291" cy="360000"/>
          <a:chOff x="329143" y="3556611"/>
          <a:chExt cx="3139291" cy="360000"/>
        </a:xfrm>
      </xdr:grpSpPr>
      <xdr:sp macro="" textlink="">
        <xdr:nvSpPr>
          <xdr:cNvPr id="26" name="Rectángulo redondeado 25">
            <a:extLst>
              <a:ext uri="{FF2B5EF4-FFF2-40B4-BE49-F238E27FC236}">
                <a16:creationId xmlns="" xmlns:a16="http://schemas.microsoft.com/office/drawing/2014/main" id="{00000000-0008-0000-0800-00001A000000}"/>
              </a:ext>
            </a:extLst>
          </xdr:cNvPr>
          <xdr:cNvSpPr/>
        </xdr:nvSpPr>
        <xdr:spPr>
          <a:xfrm>
            <a:off x="588434" y="3608612"/>
            <a:ext cx="2880000" cy="288000"/>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00" b="1" i="0" u="none" strike="noStrike">
                <a:solidFill>
                  <a:srgbClr val="1E3866"/>
                </a:solidFill>
                <a:latin typeface="Calibri"/>
                <a:cs typeface="Calibri"/>
              </a:rPr>
              <a:t>EJE ESTRATÉGICO No.6 PROCESOS ACADÉMICOS Y ADMINISTRATIVOS</a:t>
            </a:r>
            <a:endParaRPr lang="es-CO" sz="1000" b="1">
              <a:solidFill>
                <a:srgbClr val="1E3866"/>
              </a:solidFill>
              <a:latin typeface="Corbel" panose="020B0503020204020204" pitchFamily="34" charset="0"/>
            </a:endParaRPr>
          </a:p>
        </xdr:txBody>
      </xdr:sp>
      <xdr:pic>
        <xdr:nvPicPr>
          <xdr:cNvPr id="10" name="Imagen 9">
            <a:extLst>
              <a:ext uri="{FF2B5EF4-FFF2-40B4-BE49-F238E27FC236}">
                <a16:creationId xmlns="" xmlns:a16="http://schemas.microsoft.com/office/drawing/2014/main" id="{00000000-0008-0000-0800-00000A000000}"/>
              </a:ext>
            </a:extLst>
          </xdr:cNvPr>
          <xdr:cNvPicPr preferRelativeResize="0">
            <a:picLocks/>
          </xdr:cNvPicPr>
        </xdr:nvPicPr>
        <xdr:blipFill>
          <a:blip xmlns:r="http://schemas.openxmlformats.org/officeDocument/2006/relationships" r:embed="rId14"/>
          <a:stretch>
            <a:fillRect/>
          </a:stretch>
        </xdr:blipFill>
        <xdr:spPr>
          <a:xfrm>
            <a:off x="329143" y="3556611"/>
            <a:ext cx="360000" cy="360000"/>
          </a:xfrm>
          <a:prstGeom prst="rect">
            <a:avLst/>
          </a:prstGeom>
        </xdr:spPr>
      </xdr:pic>
    </xdr:grpSp>
    <xdr:clientData/>
  </xdr:twoCellAnchor>
  <xdr:oneCellAnchor>
    <xdr:from>
      <xdr:col>0</xdr:col>
      <xdr:colOff>1828800</xdr:colOff>
      <xdr:row>0</xdr:row>
      <xdr:rowOff>0</xdr:rowOff>
    </xdr:from>
    <xdr:ext cx="1445684" cy="1921627"/>
    <xdr:pic>
      <xdr:nvPicPr>
        <xdr:cNvPr id="57" name="Imagen 56">
          <a:extLst>
            <a:ext uri="{FF2B5EF4-FFF2-40B4-BE49-F238E27FC236}">
              <a16:creationId xmlns="" xmlns:a16="http://schemas.microsoft.com/office/drawing/2014/main" id="{00000000-0008-0000-08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28800" y="0"/>
          <a:ext cx="1445684" cy="1921627"/>
        </a:xfrm>
        <a:prstGeom prst="rect">
          <a:avLst/>
        </a:prstGeom>
      </xdr:spPr>
    </xdr:pic>
    <xdr:clientData/>
  </xdr:oneCellAnchor>
  <xdr:twoCellAnchor>
    <xdr:from>
      <xdr:col>0</xdr:col>
      <xdr:colOff>1976438</xdr:colOff>
      <xdr:row>4</xdr:row>
      <xdr:rowOff>119065</xdr:rowOff>
    </xdr:from>
    <xdr:to>
      <xdr:col>0</xdr:col>
      <xdr:colOff>7346156</xdr:colOff>
      <xdr:row>35</xdr:row>
      <xdr:rowOff>23816</xdr:rowOff>
    </xdr:to>
    <xdr:sp macro="" textlink="">
      <xdr:nvSpPr>
        <xdr:cNvPr id="69" name="Arco de bloque 68">
          <a:extLst>
            <a:ext uri="{FF2B5EF4-FFF2-40B4-BE49-F238E27FC236}">
              <a16:creationId xmlns="" xmlns:a16="http://schemas.microsoft.com/office/drawing/2014/main" id="{00000000-0008-0000-0800-000045000000}"/>
            </a:ext>
          </a:extLst>
        </xdr:cNvPr>
        <xdr:cNvSpPr/>
      </xdr:nvSpPr>
      <xdr:spPr>
        <a:xfrm>
          <a:off x="1976438" y="881065"/>
          <a:ext cx="5369718" cy="5810251"/>
        </a:xfrm>
        <a:prstGeom prst="blockArc">
          <a:avLst>
            <a:gd name="adj1" fmla="val 18900000"/>
            <a:gd name="adj2" fmla="val 2700000"/>
            <a:gd name="adj3" fmla="val 453"/>
          </a:avLst>
        </a:prstGeom>
      </xdr:spPr>
      <xdr:style>
        <a:lnRef idx="2">
          <a:schemeClr val="accent1">
            <a:shade val="60000"/>
            <a:hueOff val="0"/>
            <a:satOff val="0"/>
            <a:lumOff val="0"/>
            <a:alphaOff val="0"/>
          </a:schemeClr>
        </a:lnRef>
        <a:fillRef idx="0">
          <a:schemeClr val="accent1">
            <a:hueOff val="0"/>
            <a:satOff val="0"/>
            <a:lumOff val="0"/>
            <a:alphaOff val="0"/>
          </a:schemeClr>
        </a:fillRef>
        <a:effectRef idx="0">
          <a:schemeClr val="accent1">
            <a:hueOff val="0"/>
            <a:satOff val="0"/>
            <a:lumOff val="0"/>
            <a:alphaOff val="0"/>
          </a:schemeClr>
        </a:effectRef>
        <a:fontRef idx="minor">
          <a:schemeClr val="tx1">
            <a:hueOff val="0"/>
            <a:satOff val="0"/>
            <a:lumOff val="0"/>
            <a:alphaOff val="0"/>
          </a:schemeClr>
        </a:fontRef>
      </xdr:style>
    </xdr:sp>
    <xdr:clientData/>
  </xdr:twoCellAnchor>
  <xdr:twoCellAnchor>
    <xdr:from>
      <xdr:col>0</xdr:col>
      <xdr:colOff>4241346</xdr:colOff>
      <xdr:row>0</xdr:row>
      <xdr:rowOff>9528</xdr:rowOff>
    </xdr:from>
    <xdr:to>
      <xdr:col>0</xdr:col>
      <xdr:colOff>14365702</xdr:colOff>
      <xdr:row>37</xdr:row>
      <xdr:rowOff>94194</xdr:rowOff>
    </xdr:to>
    <xdr:grpSp>
      <xdr:nvGrpSpPr>
        <xdr:cNvPr id="84" name="Grupo 83">
          <a:extLst>
            <a:ext uri="{FF2B5EF4-FFF2-40B4-BE49-F238E27FC236}">
              <a16:creationId xmlns="" xmlns:a16="http://schemas.microsoft.com/office/drawing/2014/main" id="{00000000-0008-0000-0800-000054000000}"/>
            </a:ext>
          </a:extLst>
        </xdr:cNvPr>
        <xdr:cNvGrpSpPr/>
      </xdr:nvGrpSpPr>
      <xdr:grpSpPr>
        <a:xfrm>
          <a:off x="4241346" y="9528"/>
          <a:ext cx="10124356" cy="7133166"/>
          <a:chOff x="4231821" y="190500"/>
          <a:chExt cx="10124356" cy="7133166"/>
        </a:xfrm>
      </xdr:grpSpPr>
      <xdr:grpSp>
        <xdr:nvGrpSpPr>
          <xdr:cNvPr id="52" name="Grupo 51">
            <a:extLst>
              <a:ext uri="{FF2B5EF4-FFF2-40B4-BE49-F238E27FC236}">
                <a16:creationId xmlns="" xmlns:a16="http://schemas.microsoft.com/office/drawing/2014/main" id="{00000000-0008-0000-0800-000034000000}"/>
              </a:ext>
            </a:extLst>
          </xdr:cNvPr>
          <xdr:cNvGrpSpPr/>
        </xdr:nvGrpSpPr>
        <xdr:grpSpPr>
          <a:xfrm>
            <a:off x="4231821" y="190500"/>
            <a:ext cx="10124356" cy="7133166"/>
            <a:chOff x="-261365" y="-821323"/>
            <a:chExt cx="13294821" cy="7321595"/>
          </a:xfrm>
        </xdr:grpSpPr>
        <xdr:pic>
          <xdr:nvPicPr>
            <xdr:cNvPr id="53" name="Imagen 52">
              <a:extLst>
                <a:ext uri="{FF2B5EF4-FFF2-40B4-BE49-F238E27FC236}">
                  <a16:creationId xmlns="" xmlns:a16="http://schemas.microsoft.com/office/drawing/2014/main" id="{00000000-0008-0000-0800-000035000000}"/>
                </a:ext>
              </a:extLst>
            </xdr:cNvPr>
            <xdr:cNvPicPr>
              <a:picLocks noChangeAspect="1"/>
            </xdr:cNvPicPr>
          </xdr:nvPicPr>
          <xdr:blipFill>
            <a:blip xmlns:r="http://schemas.openxmlformats.org/officeDocument/2006/relationships" r:embed="rId16"/>
            <a:stretch>
              <a:fillRect/>
            </a:stretch>
          </xdr:blipFill>
          <xdr:spPr>
            <a:xfrm>
              <a:off x="-261365" y="-821323"/>
              <a:ext cx="13294821" cy="7278116"/>
            </a:xfrm>
            <a:prstGeom prst="rect">
              <a:avLst/>
            </a:prstGeom>
          </xdr:spPr>
        </xdr:pic>
        <xdr:pic>
          <xdr:nvPicPr>
            <xdr:cNvPr id="54" name="Imagen 53">
              <a:extLst>
                <a:ext uri="{FF2B5EF4-FFF2-40B4-BE49-F238E27FC236}">
                  <a16:creationId xmlns="" xmlns:a16="http://schemas.microsoft.com/office/drawing/2014/main" id="{00000000-0008-0000-0800-000036000000}"/>
                </a:ext>
              </a:extLst>
            </xdr:cNvPr>
            <xdr:cNvPicPr>
              <a:picLocks noChangeAspect="1"/>
            </xdr:cNvPicPr>
          </xdr:nvPicPr>
          <xdr:blipFill rotWithShape="1">
            <a:blip xmlns:r="http://schemas.openxmlformats.org/officeDocument/2006/relationships" r:embed="rId16"/>
            <a:srcRect b="88761"/>
            <a:stretch/>
          </xdr:blipFill>
          <xdr:spPr>
            <a:xfrm rot="10800000">
              <a:off x="-193329" y="5682279"/>
              <a:ext cx="13226785" cy="817993"/>
            </a:xfrm>
            <a:prstGeom prst="rect">
              <a:avLst/>
            </a:prstGeom>
          </xdr:spPr>
        </xdr:pic>
        <xdr:pic>
          <xdr:nvPicPr>
            <xdr:cNvPr id="55" name="Imagen 54">
              <a:extLst>
                <a:ext uri="{FF2B5EF4-FFF2-40B4-BE49-F238E27FC236}">
                  <a16:creationId xmlns="" xmlns:a16="http://schemas.microsoft.com/office/drawing/2014/main" id="{00000000-0008-0000-0800-000037000000}"/>
                </a:ext>
              </a:extLst>
            </xdr:cNvPr>
            <xdr:cNvPicPr>
              <a:picLocks noChangeAspect="1"/>
            </xdr:cNvPicPr>
          </xdr:nvPicPr>
          <xdr:blipFill rotWithShape="1">
            <a:blip xmlns:r="http://schemas.openxmlformats.org/officeDocument/2006/relationships" r:embed="rId16"/>
            <a:srcRect l="4744" t="11174" r="4856" b="82654"/>
            <a:stretch/>
          </xdr:blipFill>
          <xdr:spPr>
            <a:xfrm>
              <a:off x="350958" y="5452884"/>
              <a:ext cx="11972274" cy="220759"/>
            </a:xfrm>
            <a:prstGeom prst="rect">
              <a:avLst/>
            </a:prstGeom>
          </xdr:spPr>
        </xdr:pic>
      </xdr:grpSp>
      <xdr:sp macro="" textlink="">
        <xdr:nvSpPr>
          <xdr:cNvPr id="70" name="Forma libre 69">
            <a:hlinkClick xmlns:r="http://schemas.openxmlformats.org/officeDocument/2006/relationships" r:id="rId17"/>
            <a:extLst>
              <a:ext uri="{FF2B5EF4-FFF2-40B4-BE49-F238E27FC236}">
                <a16:creationId xmlns="" xmlns:a16="http://schemas.microsoft.com/office/drawing/2014/main" id="{00000000-0008-0000-0800-000046000000}"/>
              </a:ext>
            </a:extLst>
          </xdr:cNvPr>
          <xdr:cNvSpPr/>
        </xdr:nvSpPr>
        <xdr:spPr>
          <a:xfrm>
            <a:off x="6725901" y="1932737"/>
            <a:ext cx="6228000" cy="322015"/>
          </a:xfrm>
          <a:custGeom>
            <a:avLst/>
            <a:gdLst>
              <a:gd name="connsiteX0" fmla="*/ 0 w 5847759"/>
              <a:gd name="connsiteY0" fmla="*/ 0 h 322015"/>
              <a:gd name="connsiteX1" fmla="*/ 5847759 w 5847759"/>
              <a:gd name="connsiteY1" fmla="*/ 0 h 322015"/>
              <a:gd name="connsiteX2" fmla="*/ 5847759 w 5847759"/>
              <a:gd name="connsiteY2" fmla="*/ 322015 h 322015"/>
              <a:gd name="connsiteX3" fmla="*/ 0 w 5847759"/>
              <a:gd name="connsiteY3" fmla="*/ 322015 h 322015"/>
              <a:gd name="connsiteX4" fmla="*/ 0 w 5847759"/>
              <a:gd name="connsiteY4" fmla="*/ 0 h 32201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47759" h="322015">
                <a:moveTo>
                  <a:pt x="0" y="0"/>
                </a:moveTo>
                <a:lnTo>
                  <a:pt x="5847759" y="0"/>
                </a:lnTo>
                <a:lnTo>
                  <a:pt x="5847759" y="322015"/>
                </a:lnTo>
                <a:lnTo>
                  <a:pt x="0" y="322015"/>
                </a:lnTo>
                <a:lnTo>
                  <a:pt x="0" y="0"/>
                </a:lnTo>
                <a:close/>
              </a:path>
            </a:pathLst>
          </a:custGeom>
          <a:solidFill>
            <a:srgbClr val="002774"/>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55599" tIns="30480" rIns="30480" bIns="30480" numCol="1" spcCol="1270" anchor="ctr" anchorCtr="0">
            <a:noAutofit/>
          </a:bodyPr>
          <a:lstStyle/>
          <a:p>
            <a:pPr lvl="0" algn="l" defTabSz="533400">
              <a:lnSpc>
                <a:spcPct val="90000"/>
              </a:lnSpc>
              <a:spcBef>
                <a:spcPct val="0"/>
              </a:spcBef>
              <a:spcAft>
                <a:spcPct val="35000"/>
              </a:spcAft>
            </a:pPr>
            <a:r>
              <a:rPr lang="es-CO" sz="1200" kern="1200">
                <a:solidFill>
                  <a:schemeClr val="bg1"/>
                </a:solidFill>
                <a:latin typeface="Corbel" panose="020B0503020204020204" pitchFamily="34" charset="0"/>
              </a:rPr>
              <a:t>1. Relación</a:t>
            </a:r>
            <a:r>
              <a:rPr lang="es-CO" sz="1200" kern="1200" baseline="0">
                <a:solidFill>
                  <a:schemeClr val="bg1"/>
                </a:solidFill>
                <a:latin typeface="Corbel" panose="020B0503020204020204" pitchFamily="34" charset="0"/>
              </a:rPr>
              <a:t> iniciativas estratégicas/ Condiciones de calidad - Decreto 1330 de 2019</a:t>
            </a:r>
            <a:endParaRPr lang="es-ES" sz="1200" kern="1200">
              <a:solidFill>
                <a:schemeClr val="bg1"/>
              </a:solidFill>
              <a:latin typeface="Corbel" panose="020B0503020204020204" pitchFamily="34" charset="0"/>
            </a:endParaRPr>
          </a:p>
        </xdr:txBody>
      </xdr:sp>
      <xdr:sp macro="" textlink="">
        <xdr:nvSpPr>
          <xdr:cNvPr id="71" name="Elipse 70">
            <a:extLst>
              <a:ext uri="{FF2B5EF4-FFF2-40B4-BE49-F238E27FC236}">
                <a16:creationId xmlns="" xmlns:a16="http://schemas.microsoft.com/office/drawing/2014/main" id="{00000000-0008-0000-0800-000047000000}"/>
              </a:ext>
            </a:extLst>
          </xdr:cNvPr>
          <xdr:cNvSpPr/>
        </xdr:nvSpPr>
        <xdr:spPr>
          <a:xfrm>
            <a:off x="6524642" y="1892485"/>
            <a:ext cx="402518" cy="402518"/>
          </a:xfrm>
          <a:prstGeom prst="ellipse">
            <a:avLst/>
          </a:prstGeom>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sp>
    </xdr:grpSp>
    <xdr:clientData/>
  </xdr:twoCellAnchor>
  <xdr:twoCellAnchor>
    <xdr:from>
      <xdr:col>0</xdr:col>
      <xdr:colOff>6813875</xdr:colOff>
      <xdr:row>11</xdr:row>
      <xdr:rowOff>15977</xdr:rowOff>
    </xdr:from>
    <xdr:to>
      <xdr:col>0</xdr:col>
      <xdr:colOff>12954000</xdr:colOff>
      <xdr:row>13</xdr:row>
      <xdr:rowOff>37495</xdr:rowOff>
    </xdr:to>
    <xdr:grpSp>
      <xdr:nvGrpSpPr>
        <xdr:cNvPr id="85" name="Grupo 84">
          <a:hlinkClick xmlns:r="http://schemas.openxmlformats.org/officeDocument/2006/relationships" r:id="rId18"/>
          <a:extLst>
            <a:ext uri="{FF2B5EF4-FFF2-40B4-BE49-F238E27FC236}">
              <a16:creationId xmlns="" xmlns:a16="http://schemas.microsoft.com/office/drawing/2014/main" id="{00000000-0008-0000-0800-000055000000}"/>
            </a:ext>
          </a:extLst>
        </xdr:cNvPr>
        <xdr:cNvGrpSpPr/>
      </xdr:nvGrpSpPr>
      <xdr:grpSpPr>
        <a:xfrm>
          <a:off x="6813875" y="2111477"/>
          <a:ext cx="6140125" cy="402518"/>
          <a:chOff x="6649572" y="2828219"/>
          <a:chExt cx="6429258" cy="402518"/>
        </a:xfrm>
      </xdr:grpSpPr>
      <xdr:sp macro="" textlink="">
        <xdr:nvSpPr>
          <xdr:cNvPr id="72" name="Forma libre 71">
            <a:hlinkClick xmlns:r="http://schemas.openxmlformats.org/officeDocument/2006/relationships" r:id="rId19"/>
            <a:extLst>
              <a:ext uri="{FF2B5EF4-FFF2-40B4-BE49-F238E27FC236}">
                <a16:creationId xmlns="" xmlns:a16="http://schemas.microsoft.com/office/drawing/2014/main" id="{00000000-0008-0000-0800-000048000000}"/>
              </a:ext>
            </a:extLst>
          </xdr:cNvPr>
          <xdr:cNvSpPr/>
        </xdr:nvSpPr>
        <xdr:spPr>
          <a:xfrm>
            <a:off x="6850830" y="2868471"/>
            <a:ext cx="6228000" cy="322015"/>
          </a:xfrm>
          <a:custGeom>
            <a:avLst/>
            <a:gdLst>
              <a:gd name="connsiteX0" fmla="*/ 0 w 5556145"/>
              <a:gd name="connsiteY0" fmla="*/ 0 h 322015"/>
              <a:gd name="connsiteX1" fmla="*/ 5556145 w 5556145"/>
              <a:gd name="connsiteY1" fmla="*/ 0 h 322015"/>
              <a:gd name="connsiteX2" fmla="*/ 5556145 w 5556145"/>
              <a:gd name="connsiteY2" fmla="*/ 322015 h 322015"/>
              <a:gd name="connsiteX3" fmla="*/ 0 w 5556145"/>
              <a:gd name="connsiteY3" fmla="*/ 322015 h 322015"/>
              <a:gd name="connsiteX4" fmla="*/ 0 w 5556145"/>
              <a:gd name="connsiteY4" fmla="*/ 0 h 32201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56145" h="322015">
                <a:moveTo>
                  <a:pt x="0" y="0"/>
                </a:moveTo>
                <a:lnTo>
                  <a:pt x="5556145" y="0"/>
                </a:lnTo>
                <a:lnTo>
                  <a:pt x="5556145" y="322015"/>
                </a:lnTo>
                <a:lnTo>
                  <a:pt x="0" y="322015"/>
                </a:lnTo>
                <a:lnTo>
                  <a:pt x="0" y="0"/>
                </a:lnTo>
                <a:close/>
              </a:path>
            </a:pathLst>
          </a:custGeom>
          <a:solidFill>
            <a:srgbClr val="FFC000"/>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55599" tIns="30480" rIns="30480" bIns="30480" numCol="1" spcCol="1270" anchor="ctr" anchorCtr="0">
            <a:noAutofit/>
          </a:bodyPr>
          <a:lstStyle/>
          <a:p>
            <a:pPr lvl="0" algn="l" defTabSz="533400">
              <a:lnSpc>
                <a:spcPct val="90000"/>
              </a:lnSpc>
              <a:spcBef>
                <a:spcPct val="0"/>
              </a:spcBef>
              <a:spcAft>
                <a:spcPct val="35000"/>
              </a:spcAft>
            </a:pPr>
            <a:r>
              <a:rPr lang="es-CO" sz="1200" kern="1200">
                <a:solidFill>
                  <a:srgbClr val="002774"/>
                </a:solidFill>
                <a:latin typeface="Corbel" panose="020B0503020204020204" pitchFamily="34" charset="0"/>
              </a:rPr>
              <a:t>2. Relación</a:t>
            </a:r>
            <a:r>
              <a:rPr lang="es-CO" sz="1200" kern="1200" baseline="0">
                <a:solidFill>
                  <a:srgbClr val="002774"/>
                </a:solidFill>
                <a:latin typeface="Corbel" panose="020B0503020204020204" pitchFamily="34" charset="0"/>
              </a:rPr>
              <a:t> iniciativas estratégicas/Factores de acreditación</a:t>
            </a:r>
            <a:endParaRPr lang="es-CO" sz="1200" kern="1200">
              <a:solidFill>
                <a:srgbClr val="002774"/>
              </a:solidFill>
              <a:latin typeface="Corbel" panose="020B0503020204020204" pitchFamily="34" charset="0"/>
            </a:endParaRPr>
          </a:p>
        </xdr:txBody>
      </xdr:sp>
      <xdr:sp macro="" textlink="">
        <xdr:nvSpPr>
          <xdr:cNvPr id="73" name="Elipse 72">
            <a:extLst>
              <a:ext uri="{FF2B5EF4-FFF2-40B4-BE49-F238E27FC236}">
                <a16:creationId xmlns="" xmlns:a16="http://schemas.microsoft.com/office/drawing/2014/main" id="{00000000-0008-0000-0800-000049000000}"/>
              </a:ext>
            </a:extLst>
          </xdr:cNvPr>
          <xdr:cNvSpPr/>
        </xdr:nvSpPr>
        <xdr:spPr>
          <a:xfrm>
            <a:off x="6649572" y="2828219"/>
            <a:ext cx="402518" cy="402518"/>
          </a:xfrm>
          <a:prstGeom prst="ellipse">
            <a:avLst/>
          </a:prstGeom>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sp>
    </xdr:grpSp>
    <xdr:clientData/>
  </xdr:twoCellAnchor>
  <xdr:twoCellAnchor>
    <xdr:from>
      <xdr:col>0</xdr:col>
      <xdr:colOff>6997489</xdr:colOff>
      <xdr:row>13</xdr:row>
      <xdr:rowOff>94117</xdr:rowOff>
    </xdr:from>
    <xdr:to>
      <xdr:col>0</xdr:col>
      <xdr:colOff>12937489</xdr:colOff>
      <xdr:row>15</xdr:row>
      <xdr:rowOff>115635</xdr:rowOff>
    </xdr:to>
    <xdr:grpSp>
      <xdr:nvGrpSpPr>
        <xdr:cNvPr id="86" name="Grupo 85">
          <a:hlinkClick xmlns:r="http://schemas.openxmlformats.org/officeDocument/2006/relationships" r:id="rId20"/>
          <a:extLst>
            <a:ext uri="{FF2B5EF4-FFF2-40B4-BE49-F238E27FC236}">
              <a16:creationId xmlns="" xmlns:a16="http://schemas.microsoft.com/office/drawing/2014/main" id="{00000000-0008-0000-0800-000056000000}"/>
            </a:ext>
          </a:extLst>
        </xdr:cNvPr>
        <xdr:cNvGrpSpPr/>
      </xdr:nvGrpSpPr>
      <xdr:grpSpPr>
        <a:xfrm>
          <a:off x="6997489" y="2570617"/>
          <a:ext cx="5940000" cy="402518"/>
          <a:chOff x="6976058" y="3287359"/>
          <a:chExt cx="5597603" cy="402518"/>
        </a:xfrm>
      </xdr:grpSpPr>
      <xdr:sp macro="" textlink="">
        <xdr:nvSpPr>
          <xdr:cNvPr id="74" name="Forma libre 73">
            <a:hlinkClick xmlns:r="http://schemas.openxmlformats.org/officeDocument/2006/relationships" r:id="rId21"/>
            <a:extLst>
              <a:ext uri="{FF2B5EF4-FFF2-40B4-BE49-F238E27FC236}">
                <a16:creationId xmlns="" xmlns:a16="http://schemas.microsoft.com/office/drawing/2014/main" id="{00000000-0008-0000-0800-00004A000000}"/>
              </a:ext>
            </a:extLst>
          </xdr:cNvPr>
          <xdr:cNvSpPr/>
        </xdr:nvSpPr>
        <xdr:spPr>
          <a:xfrm>
            <a:off x="7177318" y="3327611"/>
            <a:ext cx="5396343" cy="322015"/>
          </a:xfrm>
          <a:custGeom>
            <a:avLst/>
            <a:gdLst>
              <a:gd name="connsiteX0" fmla="*/ 0 w 5396343"/>
              <a:gd name="connsiteY0" fmla="*/ 0 h 322015"/>
              <a:gd name="connsiteX1" fmla="*/ 5396343 w 5396343"/>
              <a:gd name="connsiteY1" fmla="*/ 0 h 322015"/>
              <a:gd name="connsiteX2" fmla="*/ 5396343 w 5396343"/>
              <a:gd name="connsiteY2" fmla="*/ 322015 h 322015"/>
              <a:gd name="connsiteX3" fmla="*/ 0 w 5396343"/>
              <a:gd name="connsiteY3" fmla="*/ 322015 h 322015"/>
              <a:gd name="connsiteX4" fmla="*/ 0 w 5396343"/>
              <a:gd name="connsiteY4" fmla="*/ 0 h 32201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96343" h="322015">
                <a:moveTo>
                  <a:pt x="0" y="0"/>
                </a:moveTo>
                <a:lnTo>
                  <a:pt x="5396343" y="0"/>
                </a:lnTo>
                <a:lnTo>
                  <a:pt x="5396343" y="322015"/>
                </a:lnTo>
                <a:lnTo>
                  <a:pt x="0" y="322015"/>
                </a:lnTo>
                <a:lnTo>
                  <a:pt x="0" y="0"/>
                </a:lnTo>
                <a:close/>
              </a:path>
            </a:pathLst>
          </a:custGeom>
          <a:solidFill>
            <a:srgbClr val="002774"/>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55599" tIns="30480" rIns="30480" bIns="30480" numCol="1" spcCol="1270" anchor="ctr" anchorCtr="0">
            <a:noAutofit/>
          </a:bodyPr>
          <a:lstStyle/>
          <a:p>
            <a:pPr lvl="0" algn="l" defTabSz="533400">
              <a:lnSpc>
                <a:spcPct val="90000"/>
              </a:lnSpc>
              <a:spcBef>
                <a:spcPct val="0"/>
              </a:spcBef>
              <a:spcAft>
                <a:spcPct val="35000"/>
              </a:spcAft>
            </a:pPr>
            <a:r>
              <a:rPr lang="es-CO" sz="1200" kern="1200">
                <a:solidFill>
                  <a:schemeClr val="bg1"/>
                </a:solidFill>
                <a:latin typeface="Corbel" panose="020B0503020204020204" pitchFamily="34" charset="0"/>
              </a:rPr>
              <a:t>3. Relación</a:t>
            </a:r>
            <a:r>
              <a:rPr lang="es-CO" sz="1200" kern="1200" baseline="0">
                <a:solidFill>
                  <a:schemeClr val="bg1"/>
                </a:solidFill>
                <a:latin typeface="Corbel" panose="020B0503020204020204" pitchFamily="34" charset="0"/>
              </a:rPr>
              <a:t> iniciativas estratégicas/Recomendaciones CNA -Pares</a:t>
            </a:r>
            <a:endParaRPr lang="es-CO" sz="1200" kern="1200">
              <a:solidFill>
                <a:schemeClr val="bg1"/>
              </a:solidFill>
              <a:latin typeface="Corbel" panose="020B0503020204020204" pitchFamily="34" charset="0"/>
            </a:endParaRPr>
          </a:p>
        </xdr:txBody>
      </xdr:sp>
      <xdr:sp macro="" textlink="">
        <xdr:nvSpPr>
          <xdr:cNvPr id="75" name="Elipse 74">
            <a:extLst>
              <a:ext uri="{FF2B5EF4-FFF2-40B4-BE49-F238E27FC236}">
                <a16:creationId xmlns="" xmlns:a16="http://schemas.microsoft.com/office/drawing/2014/main" id="{00000000-0008-0000-0800-00004B000000}"/>
              </a:ext>
            </a:extLst>
          </xdr:cNvPr>
          <xdr:cNvSpPr/>
        </xdr:nvSpPr>
        <xdr:spPr>
          <a:xfrm>
            <a:off x="6976058" y="3287359"/>
            <a:ext cx="402518" cy="402518"/>
          </a:xfrm>
          <a:prstGeom prst="ellipse">
            <a:avLst/>
          </a:prstGeom>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sp>
    </xdr:grpSp>
    <xdr:clientData/>
  </xdr:twoCellAnchor>
  <xdr:twoCellAnchor>
    <xdr:from>
      <xdr:col>0</xdr:col>
      <xdr:colOff>7119949</xdr:colOff>
      <xdr:row>16</xdr:row>
      <xdr:rowOff>5923</xdr:rowOff>
    </xdr:from>
    <xdr:to>
      <xdr:col>0</xdr:col>
      <xdr:colOff>12937207</xdr:colOff>
      <xdr:row>18</xdr:row>
      <xdr:rowOff>27441</xdr:rowOff>
    </xdr:to>
    <xdr:grpSp>
      <xdr:nvGrpSpPr>
        <xdr:cNvPr id="87" name="Grupo 86">
          <a:hlinkClick xmlns:r="http://schemas.openxmlformats.org/officeDocument/2006/relationships" r:id="rId22"/>
          <a:extLst>
            <a:ext uri="{FF2B5EF4-FFF2-40B4-BE49-F238E27FC236}">
              <a16:creationId xmlns="" xmlns:a16="http://schemas.microsoft.com/office/drawing/2014/main" id="{00000000-0008-0000-0800-000057000000}"/>
            </a:ext>
          </a:extLst>
        </xdr:cNvPr>
        <xdr:cNvGrpSpPr/>
      </xdr:nvGrpSpPr>
      <xdr:grpSpPr>
        <a:xfrm>
          <a:off x="7119949" y="3053923"/>
          <a:ext cx="5817258" cy="402518"/>
          <a:chOff x="7027082" y="3770665"/>
          <a:chExt cx="5817258" cy="402518"/>
        </a:xfrm>
      </xdr:grpSpPr>
      <xdr:sp macro="" textlink="">
        <xdr:nvSpPr>
          <xdr:cNvPr id="76" name="Forma libre 75">
            <a:hlinkClick xmlns:r="http://schemas.openxmlformats.org/officeDocument/2006/relationships" r:id="rId23"/>
            <a:extLst>
              <a:ext uri="{FF2B5EF4-FFF2-40B4-BE49-F238E27FC236}">
                <a16:creationId xmlns="" xmlns:a16="http://schemas.microsoft.com/office/drawing/2014/main" id="{00000000-0008-0000-0800-00004C000000}"/>
              </a:ext>
            </a:extLst>
          </xdr:cNvPr>
          <xdr:cNvSpPr/>
        </xdr:nvSpPr>
        <xdr:spPr>
          <a:xfrm>
            <a:off x="7228340" y="3810917"/>
            <a:ext cx="5616000" cy="322015"/>
          </a:xfrm>
          <a:custGeom>
            <a:avLst/>
            <a:gdLst>
              <a:gd name="connsiteX0" fmla="*/ 0 w 5345319"/>
              <a:gd name="connsiteY0" fmla="*/ 0 h 322015"/>
              <a:gd name="connsiteX1" fmla="*/ 5345319 w 5345319"/>
              <a:gd name="connsiteY1" fmla="*/ 0 h 322015"/>
              <a:gd name="connsiteX2" fmla="*/ 5345319 w 5345319"/>
              <a:gd name="connsiteY2" fmla="*/ 322015 h 322015"/>
              <a:gd name="connsiteX3" fmla="*/ 0 w 5345319"/>
              <a:gd name="connsiteY3" fmla="*/ 322015 h 322015"/>
              <a:gd name="connsiteX4" fmla="*/ 0 w 5345319"/>
              <a:gd name="connsiteY4" fmla="*/ 0 h 32201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45319" h="322015">
                <a:moveTo>
                  <a:pt x="0" y="0"/>
                </a:moveTo>
                <a:lnTo>
                  <a:pt x="5345319" y="0"/>
                </a:lnTo>
                <a:lnTo>
                  <a:pt x="5345319" y="322015"/>
                </a:lnTo>
                <a:lnTo>
                  <a:pt x="0" y="322015"/>
                </a:lnTo>
                <a:lnTo>
                  <a:pt x="0" y="0"/>
                </a:lnTo>
                <a:close/>
              </a:path>
            </a:pathLst>
          </a:custGeom>
          <a:solidFill>
            <a:srgbClr val="FFC000"/>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55599" tIns="30480" rIns="30480" bIns="30480" numCol="1" spcCol="1270" anchor="ctr" anchorCtr="0">
            <a:noAutofit/>
          </a:bodyPr>
          <a:lstStyle/>
          <a:p>
            <a:pPr lvl="0" algn="l" defTabSz="533400">
              <a:lnSpc>
                <a:spcPct val="90000"/>
              </a:lnSpc>
              <a:spcBef>
                <a:spcPct val="0"/>
              </a:spcBef>
              <a:spcAft>
                <a:spcPct val="35000"/>
              </a:spcAft>
            </a:pPr>
            <a:r>
              <a:rPr lang="es-CO" sz="1200" kern="1200">
                <a:solidFill>
                  <a:srgbClr val="002774"/>
                </a:solidFill>
                <a:latin typeface="Corbel" panose="020B0503020204020204" pitchFamily="34" charset="0"/>
              </a:rPr>
              <a:t>4. Relación</a:t>
            </a:r>
            <a:r>
              <a:rPr lang="es-CO" sz="1200" kern="1200" baseline="0">
                <a:solidFill>
                  <a:srgbClr val="002774"/>
                </a:solidFill>
                <a:latin typeface="Corbel" panose="020B0503020204020204" pitchFamily="34" charset="0"/>
              </a:rPr>
              <a:t> iniciativas estratégicas/Recomendaciones CNA -Comunicación 1735</a:t>
            </a:r>
            <a:endParaRPr lang="es-CO" sz="1200" kern="1200">
              <a:solidFill>
                <a:srgbClr val="002774"/>
              </a:solidFill>
              <a:latin typeface="Corbel" panose="020B0503020204020204" pitchFamily="34" charset="0"/>
            </a:endParaRPr>
          </a:p>
        </xdr:txBody>
      </xdr:sp>
      <xdr:sp macro="" textlink="">
        <xdr:nvSpPr>
          <xdr:cNvPr id="77" name="Elipse 76">
            <a:extLst>
              <a:ext uri="{FF2B5EF4-FFF2-40B4-BE49-F238E27FC236}">
                <a16:creationId xmlns="" xmlns:a16="http://schemas.microsoft.com/office/drawing/2014/main" id="{00000000-0008-0000-0800-00004D000000}"/>
              </a:ext>
            </a:extLst>
          </xdr:cNvPr>
          <xdr:cNvSpPr/>
        </xdr:nvSpPr>
        <xdr:spPr>
          <a:xfrm>
            <a:off x="7027082" y="3770665"/>
            <a:ext cx="402518" cy="402518"/>
          </a:xfrm>
          <a:prstGeom prst="ellipse">
            <a:avLst/>
          </a:prstGeom>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sp>
    </xdr:grpSp>
    <xdr:clientData/>
  </xdr:twoCellAnchor>
  <xdr:twoCellAnchor>
    <xdr:from>
      <xdr:col>0</xdr:col>
      <xdr:colOff>7140361</xdr:colOff>
      <xdr:row>18</xdr:row>
      <xdr:rowOff>108229</xdr:rowOff>
    </xdr:from>
    <xdr:to>
      <xdr:col>0</xdr:col>
      <xdr:colOff>12957620</xdr:colOff>
      <xdr:row>20</xdr:row>
      <xdr:rowOff>129747</xdr:rowOff>
    </xdr:to>
    <xdr:grpSp>
      <xdr:nvGrpSpPr>
        <xdr:cNvPr id="88" name="Grupo 87">
          <a:hlinkClick xmlns:r="http://schemas.openxmlformats.org/officeDocument/2006/relationships" r:id="rId24"/>
          <a:extLst>
            <a:ext uri="{FF2B5EF4-FFF2-40B4-BE49-F238E27FC236}">
              <a16:creationId xmlns="" xmlns:a16="http://schemas.microsoft.com/office/drawing/2014/main" id="{00000000-0008-0000-0800-000058000000}"/>
            </a:ext>
          </a:extLst>
        </xdr:cNvPr>
        <xdr:cNvGrpSpPr/>
      </xdr:nvGrpSpPr>
      <xdr:grpSpPr>
        <a:xfrm>
          <a:off x="7140361" y="3537229"/>
          <a:ext cx="5817259" cy="402518"/>
          <a:chOff x="6976058" y="4253971"/>
          <a:chExt cx="5817259" cy="402518"/>
        </a:xfrm>
      </xdr:grpSpPr>
      <xdr:sp macro="" textlink="">
        <xdr:nvSpPr>
          <xdr:cNvPr id="78" name="Forma libre 77">
            <a:hlinkClick xmlns:r="http://schemas.openxmlformats.org/officeDocument/2006/relationships" r:id="rId25"/>
            <a:extLst>
              <a:ext uri="{FF2B5EF4-FFF2-40B4-BE49-F238E27FC236}">
                <a16:creationId xmlns="" xmlns:a16="http://schemas.microsoft.com/office/drawing/2014/main" id="{00000000-0008-0000-0800-00004E000000}"/>
              </a:ext>
            </a:extLst>
          </xdr:cNvPr>
          <xdr:cNvSpPr/>
        </xdr:nvSpPr>
        <xdr:spPr>
          <a:xfrm>
            <a:off x="7177317" y="4294223"/>
            <a:ext cx="5616000" cy="322015"/>
          </a:xfrm>
          <a:custGeom>
            <a:avLst/>
            <a:gdLst>
              <a:gd name="connsiteX0" fmla="*/ 0 w 5396343"/>
              <a:gd name="connsiteY0" fmla="*/ 0 h 322015"/>
              <a:gd name="connsiteX1" fmla="*/ 5396343 w 5396343"/>
              <a:gd name="connsiteY1" fmla="*/ 0 h 322015"/>
              <a:gd name="connsiteX2" fmla="*/ 5396343 w 5396343"/>
              <a:gd name="connsiteY2" fmla="*/ 322015 h 322015"/>
              <a:gd name="connsiteX3" fmla="*/ 0 w 5396343"/>
              <a:gd name="connsiteY3" fmla="*/ 322015 h 322015"/>
              <a:gd name="connsiteX4" fmla="*/ 0 w 5396343"/>
              <a:gd name="connsiteY4" fmla="*/ 0 h 32201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96343" h="322015">
                <a:moveTo>
                  <a:pt x="0" y="0"/>
                </a:moveTo>
                <a:lnTo>
                  <a:pt x="5396343" y="0"/>
                </a:lnTo>
                <a:lnTo>
                  <a:pt x="5396343" y="322015"/>
                </a:lnTo>
                <a:lnTo>
                  <a:pt x="0" y="322015"/>
                </a:lnTo>
                <a:lnTo>
                  <a:pt x="0" y="0"/>
                </a:lnTo>
                <a:close/>
              </a:path>
            </a:pathLst>
          </a:custGeom>
          <a:solidFill>
            <a:srgbClr val="002774"/>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55599" tIns="30480" rIns="30480" bIns="30480" numCol="1" spcCol="1270" anchor="ctr" anchorCtr="0">
            <a:noAutofit/>
          </a:bodyPr>
          <a:lstStyle/>
          <a:p>
            <a:pPr lvl="0" algn="l" defTabSz="533400">
              <a:lnSpc>
                <a:spcPct val="90000"/>
              </a:lnSpc>
              <a:spcBef>
                <a:spcPct val="0"/>
              </a:spcBef>
              <a:spcAft>
                <a:spcPct val="35000"/>
              </a:spcAft>
            </a:pPr>
            <a:r>
              <a:rPr lang="es-CO" sz="1200" kern="1200">
                <a:solidFill>
                  <a:schemeClr val="bg1"/>
                </a:solidFill>
                <a:latin typeface="Corbel" panose="020B0503020204020204" pitchFamily="34" charset="0"/>
              </a:rPr>
              <a:t>5. Relación</a:t>
            </a:r>
            <a:r>
              <a:rPr lang="es-CO" sz="1200" kern="1200" baseline="0">
                <a:solidFill>
                  <a:schemeClr val="bg1"/>
                </a:solidFill>
                <a:latin typeface="Corbel" panose="020B0503020204020204" pitchFamily="34" charset="0"/>
              </a:rPr>
              <a:t> iniciativas estratégicas/Observaciones estudiantes - Consejos Facultad</a:t>
            </a:r>
            <a:endParaRPr lang="es-CO" sz="1200" kern="1200">
              <a:solidFill>
                <a:schemeClr val="bg1"/>
              </a:solidFill>
              <a:latin typeface="Corbel" panose="020B0503020204020204" pitchFamily="34" charset="0"/>
            </a:endParaRPr>
          </a:p>
        </xdr:txBody>
      </xdr:sp>
      <xdr:sp macro="" textlink="">
        <xdr:nvSpPr>
          <xdr:cNvPr id="79" name="Elipse 78">
            <a:extLst>
              <a:ext uri="{FF2B5EF4-FFF2-40B4-BE49-F238E27FC236}">
                <a16:creationId xmlns="" xmlns:a16="http://schemas.microsoft.com/office/drawing/2014/main" id="{00000000-0008-0000-0800-00004F000000}"/>
              </a:ext>
            </a:extLst>
          </xdr:cNvPr>
          <xdr:cNvSpPr/>
        </xdr:nvSpPr>
        <xdr:spPr>
          <a:xfrm>
            <a:off x="6976058" y="4253971"/>
            <a:ext cx="402518" cy="402518"/>
          </a:xfrm>
          <a:prstGeom prst="ellipse">
            <a:avLst/>
          </a:prstGeom>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sp>
    </xdr:grpSp>
    <xdr:clientData/>
  </xdr:twoCellAnchor>
  <xdr:twoCellAnchor>
    <xdr:from>
      <xdr:col>0</xdr:col>
      <xdr:colOff>7123431</xdr:colOff>
      <xdr:row>21</xdr:row>
      <xdr:rowOff>19681</xdr:rowOff>
    </xdr:from>
    <xdr:to>
      <xdr:col>0</xdr:col>
      <xdr:colOff>12955431</xdr:colOff>
      <xdr:row>23</xdr:row>
      <xdr:rowOff>41199</xdr:rowOff>
    </xdr:to>
    <xdr:grpSp>
      <xdr:nvGrpSpPr>
        <xdr:cNvPr id="89" name="Grupo 88">
          <a:hlinkClick xmlns:r="http://schemas.openxmlformats.org/officeDocument/2006/relationships" r:id="rId26"/>
          <a:extLst>
            <a:ext uri="{FF2B5EF4-FFF2-40B4-BE49-F238E27FC236}">
              <a16:creationId xmlns="" xmlns:a16="http://schemas.microsoft.com/office/drawing/2014/main" id="{00000000-0008-0000-0800-000059000000}"/>
            </a:ext>
          </a:extLst>
        </xdr:cNvPr>
        <xdr:cNvGrpSpPr/>
      </xdr:nvGrpSpPr>
      <xdr:grpSpPr>
        <a:xfrm>
          <a:off x="7123431" y="4020181"/>
          <a:ext cx="5832000" cy="402518"/>
          <a:chOff x="6982940" y="4736923"/>
          <a:chExt cx="5757404" cy="402518"/>
        </a:xfrm>
      </xdr:grpSpPr>
      <xdr:sp macro="" textlink="">
        <xdr:nvSpPr>
          <xdr:cNvPr id="80" name="Forma libre 79">
            <a:extLst>
              <a:ext uri="{FF2B5EF4-FFF2-40B4-BE49-F238E27FC236}">
                <a16:creationId xmlns="" xmlns:a16="http://schemas.microsoft.com/office/drawing/2014/main" id="{00000000-0008-0000-0800-000050000000}"/>
              </a:ext>
            </a:extLst>
          </xdr:cNvPr>
          <xdr:cNvSpPr/>
        </xdr:nvSpPr>
        <xdr:spPr>
          <a:xfrm>
            <a:off x="7184199" y="4777175"/>
            <a:ext cx="5556145" cy="322015"/>
          </a:xfrm>
          <a:custGeom>
            <a:avLst/>
            <a:gdLst>
              <a:gd name="connsiteX0" fmla="*/ 0 w 5556145"/>
              <a:gd name="connsiteY0" fmla="*/ 0 h 322015"/>
              <a:gd name="connsiteX1" fmla="*/ 5556145 w 5556145"/>
              <a:gd name="connsiteY1" fmla="*/ 0 h 322015"/>
              <a:gd name="connsiteX2" fmla="*/ 5556145 w 5556145"/>
              <a:gd name="connsiteY2" fmla="*/ 322015 h 322015"/>
              <a:gd name="connsiteX3" fmla="*/ 0 w 5556145"/>
              <a:gd name="connsiteY3" fmla="*/ 322015 h 322015"/>
              <a:gd name="connsiteX4" fmla="*/ 0 w 5556145"/>
              <a:gd name="connsiteY4" fmla="*/ 0 h 32201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56145" h="322015">
                <a:moveTo>
                  <a:pt x="0" y="0"/>
                </a:moveTo>
                <a:lnTo>
                  <a:pt x="5556145" y="0"/>
                </a:lnTo>
                <a:lnTo>
                  <a:pt x="5556145" y="322015"/>
                </a:lnTo>
                <a:lnTo>
                  <a:pt x="0" y="322015"/>
                </a:lnTo>
                <a:lnTo>
                  <a:pt x="0" y="0"/>
                </a:lnTo>
                <a:close/>
              </a:path>
            </a:pathLst>
          </a:custGeom>
          <a:solidFill>
            <a:srgbClr val="FFC000"/>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55599" tIns="30480" rIns="30480" bIns="30480" numCol="1" spcCol="1270" anchor="ctr" anchorCtr="0">
            <a:noAutofit/>
          </a:bodyPr>
          <a:lstStyle/>
          <a:p>
            <a:pPr lvl="0" algn="l" defTabSz="533400">
              <a:lnSpc>
                <a:spcPct val="90000"/>
              </a:lnSpc>
              <a:spcBef>
                <a:spcPct val="0"/>
              </a:spcBef>
              <a:spcAft>
                <a:spcPct val="35000"/>
              </a:spcAft>
            </a:pPr>
            <a:r>
              <a:rPr lang="es-CO" sz="1200" kern="1200">
                <a:solidFill>
                  <a:srgbClr val="002774"/>
                </a:solidFill>
                <a:latin typeface="Corbel" panose="020B0503020204020204" pitchFamily="34" charset="0"/>
              </a:rPr>
              <a:t>6. </a:t>
            </a:r>
            <a:r>
              <a:rPr lang="es-CO" sz="1200" kern="1200" baseline="0">
                <a:solidFill>
                  <a:srgbClr val="002774"/>
                </a:solidFill>
                <a:latin typeface="Corbel" panose="020B0503020204020204" pitchFamily="34" charset="0"/>
              </a:rPr>
              <a:t>Apuesta de programas</a:t>
            </a:r>
            <a:endParaRPr lang="es-CO" sz="1200" kern="1200">
              <a:solidFill>
                <a:srgbClr val="002774"/>
              </a:solidFill>
              <a:latin typeface="Corbel" panose="020B0503020204020204" pitchFamily="34" charset="0"/>
            </a:endParaRPr>
          </a:p>
        </xdr:txBody>
      </xdr:sp>
      <xdr:sp macro="" textlink="">
        <xdr:nvSpPr>
          <xdr:cNvPr id="81" name="Elipse 80">
            <a:extLst>
              <a:ext uri="{FF2B5EF4-FFF2-40B4-BE49-F238E27FC236}">
                <a16:creationId xmlns="" xmlns:a16="http://schemas.microsoft.com/office/drawing/2014/main" id="{00000000-0008-0000-0800-000051000000}"/>
              </a:ext>
            </a:extLst>
          </xdr:cNvPr>
          <xdr:cNvSpPr/>
        </xdr:nvSpPr>
        <xdr:spPr>
          <a:xfrm>
            <a:off x="6982940" y="4736923"/>
            <a:ext cx="402518" cy="402518"/>
          </a:xfrm>
          <a:prstGeom prst="ellipse">
            <a:avLst/>
          </a:prstGeom>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sp>
    </xdr:grpSp>
    <xdr:clientData/>
  </xdr:twoCellAnchor>
  <xdr:twoCellAnchor>
    <xdr:from>
      <xdr:col>0</xdr:col>
      <xdr:colOff>6950877</xdr:colOff>
      <xdr:row>23</xdr:row>
      <xdr:rowOff>121987</xdr:rowOff>
    </xdr:from>
    <xdr:to>
      <xdr:col>0</xdr:col>
      <xdr:colOff>12962877</xdr:colOff>
      <xdr:row>25</xdr:row>
      <xdr:rowOff>143505</xdr:rowOff>
    </xdr:to>
    <xdr:grpSp>
      <xdr:nvGrpSpPr>
        <xdr:cNvPr id="90" name="Grupo 89">
          <a:hlinkClick xmlns:r="http://schemas.openxmlformats.org/officeDocument/2006/relationships" r:id="rId27"/>
          <a:extLst>
            <a:ext uri="{FF2B5EF4-FFF2-40B4-BE49-F238E27FC236}">
              <a16:creationId xmlns="" xmlns:a16="http://schemas.microsoft.com/office/drawing/2014/main" id="{00000000-0008-0000-0800-00005A000000}"/>
            </a:ext>
          </a:extLst>
        </xdr:cNvPr>
        <xdr:cNvGrpSpPr/>
      </xdr:nvGrpSpPr>
      <xdr:grpSpPr>
        <a:xfrm>
          <a:off x="6950877" y="4503487"/>
          <a:ext cx="6012000" cy="402518"/>
          <a:chOff x="6524642" y="5220229"/>
          <a:chExt cx="6049018" cy="402518"/>
        </a:xfrm>
      </xdr:grpSpPr>
      <xdr:sp macro="" textlink="">
        <xdr:nvSpPr>
          <xdr:cNvPr id="82" name="Forma libre 81">
            <a:hlinkClick xmlns:r="http://schemas.openxmlformats.org/officeDocument/2006/relationships" r:id="rId27"/>
            <a:extLst>
              <a:ext uri="{FF2B5EF4-FFF2-40B4-BE49-F238E27FC236}">
                <a16:creationId xmlns="" xmlns:a16="http://schemas.microsoft.com/office/drawing/2014/main" id="{00000000-0008-0000-0800-000052000000}"/>
              </a:ext>
            </a:extLst>
          </xdr:cNvPr>
          <xdr:cNvSpPr/>
        </xdr:nvSpPr>
        <xdr:spPr>
          <a:xfrm>
            <a:off x="6725901" y="5260481"/>
            <a:ext cx="5847759" cy="322015"/>
          </a:xfrm>
          <a:custGeom>
            <a:avLst/>
            <a:gdLst>
              <a:gd name="connsiteX0" fmla="*/ 0 w 5847759"/>
              <a:gd name="connsiteY0" fmla="*/ 0 h 322015"/>
              <a:gd name="connsiteX1" fmla="*/ 5847759 w 5847759"/>
              <a:gd name="connsiteY1" fmla="*/ 0 h 322015"/>
              <a:gd name="connsiteX2" fmla="*/ 5847759 w 5847759"/>
              <a:gd name="connsiteY2" fmla="*/ 322015 h 322015"/>
              <a:gd name="connsiteX3" fmla="*/ 0 w 5847759"/>
              <a:gd name="connsiteY3" fmla="*/ 322015 h 322015"/>
              <a:gd name="connsiteX4" fmla="*/ 0 w 5847759"/>
              <a:gd name="connsiteY4" fmla="*/ 0 h 32201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47759" h="322015">
                <a:moveTo>
                  <a:pt x="0" y="0"/>
                </a:moveTo>
                <a:lnTo>
                  <a:pt x="5847759" y="0"/>
                </a:lnTo>
                <a:lnTo>
                  <a:pt x="5847759" y="322015"/>
                </a:lnTo>
                <a:lnTo>
                  <a:pt x="0" y="322015"/>
                </a:lnTo>
                <a:lnTo>
                  <a:pt x="0" y="0"/>
                </a:lnTo>
                <a:close/>
              </a:path>
            </a:pathLst>
          </a:custGeom>
          <a:solidFill>
            <a:srgbClr val="002774"/>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55599" tIns="30480" rIns="30480" bIns="30480" numCol="1" spcCol="1270" anchor="ctr" anchorCtr="0">
            <a:noAutofit/>
          </a:bodyPr>
          <a:lstStyle/>
          <a:p>
            <a:pPr lvl="0" algn="l" defTabSz="533400">
              <a:lnSpc>
                <a:spcPct val="90000"/>
              </a:lnSpc>
              <a:spcBef>
                <a:spcPct val="0"/>
              </a:spcBef>
              <a:spcAft>
                <a:spcPct val="35000"/>
              </a:spcAft>
            </a:pPr>
            <a:r>
              <a:rPr lang="es-CO" sz="1200" kern="1200">
                <a:solidFill>
                  <a:schemeClr val="bg1"/>
                </a:solidFill>
                <a:latin typeface="Corbel" panose="020B0503020204020204" pitchFamily="34" charset="0"/>
              </a:rPr>
              <a:t>7. </a:t>
            </a:r>
            <a:r>
              <a:rPr lang="es-CO" sz="1200" kern="1200" baseline="0">
                <a:solidFill>
                  <a:schemeClr val="bg1"/>
                </a:solidFill>
                <a:latin typeface="Corbel" panose="020B0503020204020204" pitchFamily="34" charset="0"/>
              </a:rPr>
              <a:t>Estrategias vs Proyectos de inversión / Escenario optimista (sin reducción)</a:t>
            </a:r>
            <a:endParaRPr lang="es-CO" sz="1200" kern="1200">
              <a:solidFill>
                <a:schemeClr val="bg1"/>
              </a:solidFill>
              <a:latin typeface="Corbel" panose="020B0503020204020204" pitchFamily="34" charset="0"/>
            </a:endParaRPr>
          </a:p>
        </xdr:txBody>
      </xdr:sp>
      <xdr:sp macro="" textlink="">
        <xdr:nvSpPr>
          <xdr:cNvPr id="83" name="Elipse 82">
            <a:extLst>
              <a:ext uri="{FF2B5EF4-FFF2-40B4-BE49-F238E27FC236}">
                <a16:creationId xmlns="" xmlns:a16="http://schemas.microsoft.com/office/drawing/2014/main" id="{00000000-0008-0000-0800-000053000000}"/>
              </a:ext>
            </a:extLst>
          </xdr:cNvPr>
          <xdr:cNvSpPr/>
        </xdr:nvSpPr>
        <xdr:spPr>
          <a:xfrm>
            <a:off x="6524642" y="5220229"/>
            <a:ext cx="402518" cy="402518"/>
          </a:xfrm>
          <a:prstGeom prst="ellipse">
            <a:avLst/>
          </a:prstGeom>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sp>
    </xdr:grpSp>
    <xdr:clientData/>
  </xdr:twoCellAnchor>
  <xdr:twoCellAnchor>
    <xdr:from>
      <xdr:col>0</xdr:col>
      <xdr:colOff>3574596</xdr:colOff>
      <xdr:row>1</xdr:row>
      <xdr:rowOff>85725</xdr:rowOff>
    </xdr:from>
    <xdr:to>
      <xdr:col>1</xdr:col>
      <xdr:colOff>481088</xdr:colOff>
      <xdr:row>4</xdr:row>
      <xdr:rowOff>32808</xdr:rowOff>
    </xdr:to>
    <xdr:sp macro="" textlink="">
      <xdr:nvSpPr>
        <xdr:cNvPr id="91" name="CuadroTexto 90">
          <a:extLst>
            <a:ext uri="{FF2B5EF4-FFF2-40B4-BE49-F238E27FC236}">
              <a16:creationId xmlns="" xmlns:a16="http://schemas.microsoft.com/office/drawing/2014/main" id="{00000000-0008-0000-0800-00005B000000}"/>
            </a:ext>
          </a:extLst>
        </xdr:cNvPr>
        <xdr:cNvSpPr txBox="1"/>
      </xdr:nvSpPr>
      <xdr:spPr>
        <a:xfrm>
          <a:off x="3574596" y="276225"/>
          <a:ext cx="11355917" cy="518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600" b="1">
              <a:solidFill>
                <a:schemeClr val="bg1"/>
              </a:solidFill>
            </a:rPr>
            <a:t>MATRICES</a:t>
          </a:r>
          <a:r>
            <a:rPr lang="en-US" sz="3600" b="1" baseline="0">
              <a:solidFill>
                <a:schemeClr val="bg1"/>
              </a:solidFill>
            </a:rPr>
            <a:t> DE CORRELACIONES</a:t>
          </a:r>
          <a:r>
            <a:rPr lang="en-US" sz="3600" b="1">
              <a:solidFill>
                <a:schemeClr val="bg1"/>
              </a:solidFill>
            </a:rPr>
            <a:t> </a:t>
          </a:r>
        </a:p>
      </xdr:txBody>
    </xdr:sp>
    <xdr:clientData/>
  </xdr:twoCellAnchor>
  <xdr:twoCellAnchor>
    <xdr:from>
      <xdr:col>0</xdr:col>
      <xdr:colOff>4755696</xdr:colOff>
      <xdr:row>16</xdr:row>
      <xdr:rowOff>161925</xdr:rowOff>
    </xdr:from>
    <xdr:to>
      <xdr:col>0</xdr:col>
      <xdr:colOff>7041696</xdr:colOff>
      <xdr:row>19</xdr:row>
      <xdr:rowOff>52917</xdr:rowOff>
    </xdr:to>
    <xdr:sp macro="" textlink="">
      <xdr:nvSpPr>
        <xdr:cNvPr id="92" name="Doble onda 91">
          <a:hlinkClick xmlns:r="http://schemas.openxmlformats.org/officeDocument/2006/relationships" r:id="rId28"/>
          <a:extLst>
            <a:ext uri="{FF2B5EF4-FFF2-40B4-BE49-F238E27FC236}">
              <a16:creationId xmlns="" xmlns:a16="http://schemas.microsoft.com/office/drawing/2014/main" id="{00000000-0008-0000-0800-00005C000000}"/>
            </a:ext>
          </a:extLst>
        </xdr:cNvPr>
        <xdr:cNvSpPr/>
      </xdr:nvSpPr>
      <xdr:spPr>
        <a:xfrm>
          <a:off x="4755696" y="3209925"/>
          <a:ext cx="2286000" cy="462492"/>
        </a:xfrm>
        <a:prstGeom prst="doubleWave">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b="1" i="0" u="none" strike="noStrike">
              <a:solidFill>
                <a:srgbClr val="FFC300"/>
              </a:solidFill>
              <a:latin typeface="Calibri"/>
              <a:cs typeface="Calibri"/>
            </a:rPr>
            <a:t>INICIO</a:t>
          </a:r>
          <a:endParaRPr lang="es-CO" sz="2000" b="1">
            <a:solidFill>
              <a:srgbClr val="FFC300"/>
            </a:solidFill>
            <a:latin typeface="Corbel" panose="020B0503020204020204" pitchFamily="34" charset="0"/>
          </a:endParaRPr>
        </a:p>
      </xdr:txBody>
    </xdr:sp>
    <xdr:clientData/>
  </xdr:twoCellAnchor>
  <xdr:twoCellAnchor>
    <xdr:from>
      <xdr:col>0</xdr:col>
      <xdr:colOff>6758003</xdr:colOff>
      <xdr:row>26</xdr:row>
      <xdr:rowOff>24349</xdr:rowOff>
    </xdr:from>
    <xdr:to>
      <xdr:col>0</xdr:col>
      <xdr:colOff>12950004</xdr:colOff>
      <xdr:row>28</xdr:row>
      <xdr:rowOff>45867</xdr:rowOff>
    </xdr:to>
    <xdr:grpSp>
      <xdr:nvGrpSpPr>
        <xdr:cNvPr id="2" name="1 Grupo">
          <a:hlinkClick xmlns:r="http://schemas.openxmlformats.org/officeDocument/2006/relationships" r:id="rId29"/>
        </xdr:cNvPr>
        <xdr:cNvGrpSpPr/>
      </xdr:nvGrpSpPr>
      <xdr:grpSpPr>
        <a:xfrm>
          <a:off x="6758003" y="4977349"/>
          <a:ext cx="6192001" cy="402518"/>
          <a:chOff x="6436541" y="5120221"/>
          <a:chExt cx="6049019" cy="402518"/>
        </a:xfrm>
      </xdr:grpSpPr>
      <xdr:sp macro="" textlink="">
        <xdr:nvSpPr>
          <xdr:cNvPr id="58" name="Forma libre 81">
            <a:hlinkClick xmlns:r="http://schemas.openxmlformats.org/officeDocument/2006/relationships" r:id="rId27"/>
            <a:extLst>
              <a:ext uri="{FF2B5EF4-FFF2-40B4-BE49-F238E27FC236}">
                <a16:creationId xmlns="" xmlns:a16="http://schemas.microsoft.com/office/drawing/2014/main" id="{00000000-0008-0000-0800-000052000000}"/>
              </a:ext>
            </a:extLst>
          </xdr:cNvPr>
          <xdr:cNvSpPr/>
        </xdr:nvSpPr>
        <xdr:spPr>
          <a:xfrm>
            <a:off x="6637800" y="5160473"/>
            <a:ext cx="5847760" cy="322015"/>
          </a:xfrm>
          <a:custGeom>
            <a:avLst/>
            <a:gdLst>
              <a:gd name="connsiteX0" fmla="*/ 0 w 5847759"/>
              <a:gd name="connsiteY0" fmla="*/ 0 h 322015"/>
              <a:gd name="connsiteX1" fmla="*/ 5847759 w 5847759"/>
              <a:gd name="connsiteY1" fmla="*/ 0 h 322015"/>
              <a:gd name="connsiteX2" fmla="*/ 5847759 w 5847759"/>
              <a:gd name="connsiteY2" fmla="*/ 322015 h 322015"/>
              <a:gd name="connsiteX3" fmla="*/ 0 w 5847759"/>
              <a:gd name="connsiteY3" fmla="*/ 322015 h 322015"/>
              <a:gd name="connsiteX4" fmla="*/ 0 w 5847759"/>
              <a:gd name="connsiteY4" fmla="*/ 0 h 32201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47759" h="322015">
                <a:moveTo>
                  <a:pt x="0" y="0"/>
                </a:moveTo>
                <a:lnTo>
                  <a:pt x="5847759" y="0"/>
                </a:lnTo>
                <a:lnTo>
                  <a:pt x="5847759" y="322015"/>
                </a:lnTo>
                <a:lnTo>
                  <a:pt x="0" y="322015"/>
                </a:lnTo>
                <a:lnTo>
                  <a:pt x="0" y="0"/>
                </a:lnTo>
                <a:close/>
              </a:path>
            </a:pathLst>
          </a:custGeom>
          <a:solidFill>
            <a:srgbClr val="FFC000"/>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55599" tIns="30480" rIns="30480" bIns="30480" numCol="1" spcCol="1270" anchor="ctr" anchorCtr="0">
            <a:noAutofit/>
          </a:bodyPr>
          <a:lstStyle/>
          <a:p>
            <a:pPr marL="0" lvl="0" indent="0" algn="l" defTabSz="533400">
              <a:lnSpc>
                <a:spcPct val="90000"/>
              </a:lnSpc>
              <a:spcBef>
                <a:spcPct val="0"/>
              </a:spcBef>
              <a:spcAft>
                <a:spcPct val="35000"/>
              </a:spcAft>
            </a:pPr>
            <a:r>
              <a:rPr lang="es-CO" sz="1200" kern="1200">
                <a:solidFill>
                  <a:srgbClr val="002774"/>
                </a:solidFill>
                <a:latin typeface="Corbel" panose="020B0503020204020204" pitchFamily="34" charset="0"/>
                <a:ea typeface="+mn-ea"/>
                <a:cs typeface="+mn-cs"/>
              </a:rPr>
              <a:t>8.</a:t>
            </a:r>
            <a:r>
              <a:rPr lang="es-CO" sz="1200" kern="1200" baseline="0">
                <a:solidFill>
                  <a:srgbClr val="002774"/>
                </a:solidFill>
                <a:latin typeface="Corbel" panose="020B0503020204020204" pitchFamily="34" charset="0"/>
                <a:ea typeface="+mn-ea"/>
                <a:cs typeface="+mn-cs"/>
              </a:rPr>
              <a:t> </a:t>
            </a:r>
            <a:r>
              <a:rPr lang="es-CO" sz="1200" kern="1200">
                <a:solidFill>
                  <a:srgbClr val="002774"/>
                </a:solidFill>
                <a:latin typeface="Corbel" panose="020B0503020204020204" pitchFamily="34" charset="0"/>
                <a:ea typeface="+mn-ea"/>
                <a:cs typeface="+mn-cs"/>
              </a:rPr>
              <a:t> Estrategias vs Proyectos de inversión/</a:t>
            </a:r>
            <a:r>
              <a:rPr lang="es-CO" sz="1200" kern="1200" baseline="0">
                <a:solidFill>
                  <a:srgbClr val="002774"/>
                </a:solidFill>
                <a:latin typeface="Corbel" panose="020B0503020204020204" pitchFamily="34" charset="0"/>
                <a:ea typeface="+mn-ea"/>
                <a:cs typeface="+mn-cs"/>
              </a:rPr>
              <a:t> Escenario moderado (reducción 10%)</a:t>
            </a:r>
            <a:r>
              <a:rPr lang="es-CO" sz="1200" kern="1200">
                <a:solidFill>
                  <a:srgbClr val="002774"/>
                </a:solidFill>
                <a:latin typeface="Corbel" panose="020B0503020204020204" pitchFamily="34" charset="0"/>
                <a:ea typeface="+mn-ea"/>
                <a:cs typeface="+mn-cs"/>
              </a:rPr>
              <a:t> </a:t>
            </a:r>
          </a:p>
        </xdr:txBody>
      </xdr:sp>
      <xdr:sp macro="" textlink="">
        <xdr:nvSpPr>
          <xdr:cNvPr id="59" name="Elipse 82">
            <a:extLst>
              <a:ext uri="{FF2B5EF4-FFF2-40B4-BE49-F238E27FC236}">
                <a16:creationId xmlns="" xmlns:a16="http://schemas.microsoft.com/office/drawing/2014/main" id="{00000000-0008-0000-0800-000053000000}"/>
              </a:ext>
            </a:extLst>
          </xdr:cNvPr>
          <xdr:cNvSpPr/>
        </xdr:nvSpPr>
        <xdr:spPr>
          <a:xfrm>
            <a:off x="6436541" y="5120221"/>
            <a:ext cx="402518" cy="402518"/>
          </a:xfrm>
          <a:prstGeom prst="ellipse">
            <a:avLst/>
          </a:prstGeom>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sp>
    </xdr:grpSp>
    <xdr:clientData/>
  </xdr:twoCellAnchor>
  <xdr:twoCellAnchor>
    <xdr:from>
      <xdr:col>0</xdr:col>
      <xdr:colOff>6505599</xdr:colOff>
      <xdr:row>28</xdr:row>
      <xdr:rowOff>129117</xdr:rowOff>
    </xdr:from>
    <xdr:to>
      <xdr:col>0</xdr:col>
      <xdr:colOff>12970857</xdr:colOff>
      <xdr:row>30</xdr:row>
      <xdr:rowOff>150635</xdr:rowOff>
    </xdr:to>
    <xdr:grpSp>
      <xdr:nvGrpSpPr>
        <xdr:cNvPr id="5" name="4 Grupo">
          <a:hlinkClick xmlns:r="http://schemas.openxmlformats.org/officeDocument/2006/relationships" r:id="rId30"/>
        </xdr:cNvPr>
        <xdr:cNvGrpSpPr/>
      </xdr:nvGrpSpPr>
      <xdr:grpSpPr>
        <a:xfrm>
          <a:off x="6505599" y="5463117"/>
          <a:ext cx="6465258" cy="402518"/>
          <a:chOff x="6505599" y="5463117"/>
          <a:chExt cx="6465258" cy="402518"/>
        </a:xfrm>
      </xdr:grpSpPr>
      <xdr:sp macro="" textlink="">
        <xdr:nvSpPr>
          <xdr:cNvPr id="60" name="Forma libre 81">
            <a:hlinkClick xmlns:r="http://schemas.openxmlformats.org/officeDocument/2006/relationships" r:id="rId27"/>
            <a:extLst>
              <a:ext uri="{FF2B5EF4-FFF2-40B4-BE49-F238E27FC236}">
                <a16:creationId xmlns="" xmlns:a16="http://schemas.microsoft.com/office/drawing/2014/main" id="{00000000-0008-0000-0800-000052000000}"/>
              </a:ext>
            </a:extLst>
          </xdr:cNvPr>
          <xdr:cNvSpPr/>
        </xdr:nvSpPr>
        <xdr:spPr>
          <a:xfrm>
            <a:off x="6706857" y="5503369"/>
            <a:ext cx="6264000" cy="322015"/>
          </a:xfrm>
          <a:custGeom>
            <a:avLst/>
            <a:gdLst>
              <a:gd name="connsiteX0" fmla="*/ 0 w 5847759"/>
              <a:gd name="connsiteY0" fmla="*/ 0 h 322015"/>
              <a:gd name="connsiteX1" fmla="*/ 5847759 w 5847759"/>
              <a:gd name="connsiteY1" fmla="*/ 0 h 322015"/>
              <a:gd name="connsiteX2" fmla="*/ 5847759 w 5847759"/>
              <a:gd name="connsiteY2" fmla="*/ 322015 h 322015"/>
              <a:gd name="connsiteX3" fmla="*/ 0 w 5847759"/>
              <a:gd name="connsiteY3" fmla="*/ 322015 h 322015"/>
              <a:gd name="connsiteX4" fmla="*/ 0 w 5847759"/>
              <a:gd name="connsiteY4" fmla="*/ 0 h 32201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47759" h="322015">
                <a:moveTo>
                  <a:pt x="0" y="0"/>
                </a:moveTo>
                <a:lnTo>
                  <a:pt x="5847759" y="0"/>
                </a:lnTo>
                <a:lnTo>
                  <a:pt x="5847759" y="322015"/>
                </a:lnTo>
                <a:lnTo>
                  <a:pt x="0" y="322015"/>
                </a:lnTo>
                <a:lnTo>
                  <a:pt x="0" y="0"/>
                </a:lnTo>
                <a:close/>
              </a:path>
            </a:pathLst>
          </a:custGeom>
          <a:solidFill>
            <a:srgbClr val="002774"/>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55599" tIns="30480" rIns="30480" bIns="30480" numCol="1" spcCol="1270" anchor="ctr" anchorCtr="0">
            <a:noAutofit/>
          </a:bodyPr>
          <a:lstStyle/>
          <a:p>
            <a:pPr marL="0" marR="0" lvl="0" indent="0" algn="l" defTabSz="533400" eaLnBrk="1" fontAlgn="auto" latinLnBrk="0" hangingPunct="1">
              <a:lnSpc>
                <a:spcPct val="90000"/>
              </a:lnSpc>
              <a:spcBef>
                <a:spcPct val="0"/>
              </a:spcBef>
              <a:spcAft>
                <a:spcPct val="35000"/>
              </a:spcAft>
              <a:buClrTx/>
              <a:buSzTx/>
              <a:buFontTx/>
              <a:buNone/>
              <a:tabLst/>
              <a:defRPr/>
            </a:pPr>
            <a:r>
              <a:rPr lang="es-CO" sz="1200" kern="1200">
                <a:solidFill>
                  <a:schemeClr val="bg1"/>
                </a:solidFill>
                <a:latin typeface="Corbel" panose="020B0503020204020204" pitchFamily="34" charset="0"/>
              </a:rPr>
              <a:t>9. </a:t>
            </a:r>
            <a:r>
              <a:rPr lang="es-CO" sz="1200" kern="1200" baseline="0">
                <a:solidFill>
                  <a:schemeClr val="bg1"/>
                </a:solidFill>
                <a:latin typeface="Corbel" panose="020B0503020204020204" pitchFamily="34" charset="0"/>
              </a:rPr>
              <a:t>Estrategias vs Proyectos de inversión/</a:t>
            </a:r>
            <a:r>
              <a:rPr lang="es-CO" sz="1100" baseline="0">
                <a:solidFill>
                  <a:schemeClr val="bg1"/>
                </a:solidFill>
                <a:effectLst/>
                <a:latin typeface="+mn-lt"/>
                <a:ea typeface="+mn-ea"/>
                <a:cs typeface="+mn-cs"/>
              </a:rPr>
              <a:t> Escenario pesimista (reducción  20%)</a:t>
            </a:r>
            <a:r>
              <a:rPr lang="es-CO" sz="1100">
                <a:solidFill>
                  <a:schemeClr val="bg1"/>
                </a:solidFill>
                <a:effectLst/>
                <a:latin typeface="+mn-lt"/>
                <a:ea typeface="+mn-ea"/>
                <a:cs typeface="+mn-cs"/>
              </a:rPr>
              <a:t> </a:t>
            </a:r>
            <a:endParaRPr lang="es-CO" sz="1200">
              <a:solidFill>
                <a:schemeClr val="bg1"/>
              </a:solidFill>
              <a:effectLst/>
            </a:endParaRPr>
          </a:p>
        </xdr:txBody>
      </xdr:sp>
      <xdr:sp macro="" textlink="">
        <xdr:nvSpPr>
          <xdr:cNvPr id="61" name="Elipse 82">
            <a:extLst>
              <a:ext uri="{FF2B5EF4-FFF2-40B4-BE49-F238E27FC236}">
                <a16:creationId xmlns="" xmlns:a16="http://schemas.microsoft.com/office/drawing/2014/main" id="{00000000-0008-0000-0800-000053000000}"/>
              </a:ext>
            </a:extLst>
          </xdr:cNvPr>
          <xdr:cNvSpPr/>
        </xdr:nvSpPr>
        <xdr:spPr>
          <a:xfrm>
            <a:off x="6505599" y="5463117"/>
            <a:ext cx="402518" cy="402518"/>
          </a:xfrm>
          <a:prstGeom prst="ellipse">
            <a:avLst/>
          </a:prstGeom>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
  <sheetViews>
    <sheetView showGridLines="0" tabSelected="1" zoomScale="80" zoomScaleNormal="80" workbookViewId="0"/>
  </sheetViews>
  <sheetFormatPr baseColWidth="10" defaultColWidth="0" defaultRowHeight="15" zeroHeight="1"/>
  <cols>
    <col min="1" max="1" width="220" customWidth="1"/>
    <col min="10" max="16384" width="11.42578125" hidden="1"/>
  </cols>
  <sheetData>
    <row r="1" spans="1:9" ht="75.75" customHeight="1">
      <c r="A1" s="81" t="s">
        <v>343</v>
      </c>
      <c r="B1" s="80"/>
      <c r="C1" s="80"/>
      <c r="D1" s="80"/>
      <c r="E1" s="80"/>
      <c r="F1" s="79"/>
      <c r="G1" s="79"/>
      <c r="H1" s="79"/>
    </row>
    <row r="2" spans="1:9" ht="408.75" customHeight="1">
      <c r="A2" s="382"/>
      <c r="E2" t="s">
        <v>59</v>
      </c>
      <c r="F2" t="s">
        <v>59</v>
      </c>
      <c r="G2" t="s">
        <v>59</v>
      </c>
      <c r="H2" t="s">
        <v>59</v>
      </c>
      <c r="I2" t="s">
        <v>59</v>
      </c>
    </row>
    <row r="3" spans="1:9">
      <c r="A3" s="382"/>
    </row>
    <row r="4" spans="1:9">
      <c r="A4" s="382"/>
    </row>
    <row r="5" spans="1:9"/>
    <row r="6" spans="1:9"/>
    <row r="7" spans="1:9"/>
    <row r="8" spans="1:9"/>
  </sheetData>
  <sheetProtection password="DDCC" sheet="1" objects="1" scenarios="1"/>
  <mergeCells count="1">
    <mergeCell ref="A2:A4"/>
  </mergeCells>
  <pageMargins left="0.25" right="0.25" top="0.75" bottom="0.75" header="0.3" footer="0.3"/>
  <pageSetup scale="4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1"/>
  <sheetViews>
    <sheetView showGridLines="0" showRowColHeaders="0" zoomScale="90" zoomScaleNormal="90" workbookViewId="0">
      <pane xSplit="4" ySplit="2" topLeftCell="E11" activePane="bottomRight" state="frozen"/>
      <selection pane="topRight" activeCell="C1" sqref="C1"/>
      <selection pane="bottomLeft" activeCell="A3" sqref="A3"/>
      <selection pane="bottomRight" activeCell="D15" sqref="D15"/>
    </sheetView>
  </sheetViews>
  <sheetFormatPr baseColWidth="10" defaultColWidth="0" defaultRowHeight="12" zeroHeight="1"/>
  <cols>
    <col min="1" max="1" width="2.85546875" style="85" customWidth="1"/>
    <col min="2" max="2" width="12.5703125" style="84" customWidth="1"/>
    <col min="3" max="3" width="6.42578125" style="83" customWidth="1"/>
    <col min="4" max="4" width="34.7109375" style="82" customWidth="1"/>
    <col min="5" max="10" width="14.140625" style="82" customWidth="1"/>
    <col min="11" max="11" width="25.85546875" style="82" customWidth="1"/>
    <col min="12" max="14" width="19.5703125" style="82" customWidth="1"/>
    <col min="15" max="15" width="30.140625" style="82" customWidth="1"/>
    <col min="16" max="17" width="20.7109375" style="82" customWidth="1"/>
    <col min="18" max="20" width="15" style="82" customWidth="1"/>
    <col min="21" max="21" width="20.42578125" style="82" customWidth="1"/>
    <col min="22" max="22" width="21.140625" style="82" bestFit="1" customWidth="1"/>
    <col min="23" max="23" width="21.5703125" style="82" customWidth="1"/>
    <col min="24" max="24" width="30.28515625" style="82" customWidth="1"/>
    <col min="25" max="25" width="40.28515625" style="82" customWidth="1"/>
    <col min="26" max="26" width="31.140625" style="82" customWidth="1"/>
    <col min="27" max="29" width="14.5703125" style="82" customWidth="1"/>
    <col min="30" max="30" width="17.85546875" style="82" customWidth="1"/>
    <col min="31" max="31" width="14.5703125" style="82" customWidth="1"/>
    <col min="32" max="32" width="20.140625" style="82" customWidth="1"/>
    <col min="33" max="33" width="26.140625" style="82" customWidth="1"/>
    <col min="34" max="36" width="24.5703125" style="82" customWidth="1"/>
    <col min="37" max="37" width="21.5703125" style="82" customWidth="1"/>
    <col min="38" max="38" width="19" style="82" customWidth="1"/>
    <col min="39" max="42" width="21" style="82" customWidth="1"/>
    <col min="43" max="16384" width="11.42578125" style="82" hidden="1"/>
  </cols>
  <sheetData>
    <row r="1" spans="1:42" s="96" customFormat="1" ht="44.25" customHeight="1">
      <c r="A1" s="511"/>
      <c r="B1" s="512"/>
      <c r="C1" s="510" t="s">
        <v>431</v>
      </c>
      <c r="D1" s="515"/>
      <c r="E1" s="510" t="s">
        <v>430</v>
      </c>
      <c r="F1" s="510"/>
      <c r="G1" s="510" t="s">
        <v>429</v>
      </c>
      <c r="H1" s="510"/>
      <c r="I1" s="510"/>
      <c r="J1" s="510"/>
      <c r="K1" s="510" t="s">
        <v>428</v>
      </c>
      <c r="L1" s="510"/>
      <c r="M1" s="510"/>
      <c r="N1" s="510"/>
      <c r="O1" s="510"/>
      <c r="P1" s="93" t="s">
        <v>427</v>
      </c>
      <c r="Q1" s="93" t="s">
        <v>426</v>
      </c>
      <c r="R1" s="510" t="s">
        <v>425</v>
      </c>
      <c r="S1" s="510"/>
      <c r="T1" s="510"/>
      <c r="U1" s="225" t="s">
        <v>1009</v>
      </c>
      <c r="V1" s="225" t="s">
        <v>1010</v>
      </c>
      <c r="W1" s="93" t="s">
        <v>424</v>
      </c>
      <c r="X1" s="510" t="s">
        <v>423</v>
      </c>
      <c r="Y1" s="510"/>
      <c r="Z1" s="510"/>
      <c r="AA1" s="510" t="s">
        <v>422</v>
      </c>
      <c r="AB1" s="510"/>
      <c r="AC1" s="510"/>
      <c r="AD1" s="510"/>
      <c r="AE1" s="510"/>
      <c r="AF1" s="93" t="s">
        <v>421</v>
      </c>
      <c r="AG1" s="510" t="s">
        <v>420</v>
      </c>
      <c r="AH1" s="510"/>
      <c r="AI1" s="510"/>
      <c r="AJ1" s="510"/>
      <c r="AK1" s="93" t="s">
        <v>419</v>
      </c>
      <c r="AL1" s="93" t="s">
        <v>418</v>
      </c>
      <c r="AM1" s="93" t="s">
        <v>417</v>
      </c>
      <c r="AN1" s="93" t="s">
        <v>416</v>
      </c>
      <c r="AO1" s="93" t="s">
        <v>415</v>
      </c>
      <c r="AP1" s="93" t="s">
        <v>414</v>
      </c>
    </row>
    <row r="2" spans="1:42" s="94" customFormat="1" ht="108" customHeight="1">
      <c r="A2" s="513"/>
      <c r="B2" s="514"/>
      <c r="C2" s="516"/>
      <c r="D2" s="515"/>
      <c r="E2" s="95" t="s">
        <v>413</v>
      </c>
      <c r="F2" s="95" t="s">
        <v>412</v>
      </c>
      <c r="G2" s="95" t="s">
        <v>411</v>
      </c>
      <c r="H2" s="95" t="s">
        <v>410</v>
      </c>
      <c r="I2" s="95" t="s">
        <v>409</v>
      </c>
      <c r="J2" s="95" t="s">
        <v>408</v>
      </c>
      <c r="K2" s="95" t="s">
        <v>942</v>
      </c>
      <c r="L2" s="95" t="s">
        <v>407</v>
      </c>
      <c r="M2" s="95" t="s">
        <v>406</v>
      </c>
      <c r="N2" s="95" t="s">
        <v>405</v>
      </c>
      <c r="O2" s="95" t="s">
        <v>404</v>
      </c>
      <c r="P2" s="95" t="s">
        <v>403</v>
      </c>
      <c r="Q2" s="95" t="s">
        <v>402</v>
      </c>
      <c r="R2" s="95" t="s">
        <v>401</v>
      </c>
      <c r="S2" s="95" t="s">
        <v>400</v>
      </c>
      <c r="T2" s="95" t="s">
        <v>399</v>
      </c>
      <c r="U2" s="95" t="s">
        <v>1011</v>
      </c>
      <c r="V2" s="95" t="s">
        <v>1012</v>
      </c>
      <c r="W2" s="95" t="s">
        <v>398</v>
      </c>
      <c r="X2" s="95" t="s">
        <v>397</v>
      </c>
      <c r="Y2" s="95" t="s">
        <v>396</v>
      </c>
      <c r="Z2" s="95" t="s">
        <v>395</v>
      </c>
      <c r="AA2" s="95" t="s">
        <v>394</v>
      </c>
      <c r="AB2" s="95" t="s">
        <v>393</v>
      </c>
      <c r="AC2" s="95" t="s">
        <v>392</v>
      </c>
      <c r="AD2" s="95" t="s">
        <v>391</v>
      </c>
      <c r="AE2" s="95" t="s">
        <v>390</v>
      </c>
      <c r="AF2" s="95" t="s">
        <v>389</v>
      </c>
      <c r="AG2" s="95" t="s">
        <v>388</v>
      </c>
      <c r="AH2" s="95" t="s">
        <v>387</v>
      </c>
      <c r="AI2" s="95" t="s">
        <v>386</v>
      </c>
      <c r="AJ2" s="95" t="s">
        <v>385</v>
      </c>
      <c r="AK2" s="95" t="s">
        <v>384</v>
      </c>
      <c r="AL2" s="95" t="s">
        <v>383</v>
      </c>
      <c r="AM2" s="95" t="s">
        <v>382</v>
      </c>
      <c r="AN2" s="95" t="s">
        <v>381</v>
      </c>
      <c r="AO2" s="95" t="s">
        <v>380</v>
      </c>
      <c r="AP2" s="95" t="s">
        <v>379</v>
      </c>
    </row>
    <row r="3" spans="1:42" ht="72">
      <c r="A3" s="502" t="s">
        <v>378</v>
      </c>
      <c r="B3" s="501" t="s">
        <v>377</v>
      </c>
      <c r="C3" s="93" t="s">
        <v>160</v>
      </c>
      <c r="D3" s="92" t="s">
        <v>376</v>
      </c>
      <c r="E3" s="596"/>
      <c r="F3" s="596"/>
      <c r="G3" s="596" t="s">
        <v>7</v>
      </c>
      <c r="H3" s="596" t="s">
        <v>7</v>
      </c>
      <c r="I3" s="596"/>
      <c r="J3" s="596"/>
      <c r="K3" s="596"/>
      <c r="L3" s="596"/>
      <c r="M3" s="596"/>
      <c r="N3" s="596"/>
      <c r="O3" s="596"/>
      <c r="P3" s="596"/>
      <c r="Q3" s="596" t="s">
        <v>7</v>
      </c>
      <c r="R3" s="596"/>
      <c r="S3" s="596"/>
      <c r="T3" s="596"/>
      <c r="U3" s="596"/>
      <c r="V3" s="596"/>
      <c r="W3" s="596"/>
      <c r="X3" s="596"/>
      <c r="Y3" s="596"/>
      <c r="Z3" s="596" t="s">
        <v>7</v>
      </c>
      <c r="AA3" s="596" t="s">
        <v>7</v>
      </c>
      <c r="AB3" s="596" t="s">
        <v>7</v>
      </c>
      <c r="AC3" s="596"/>
      <c r="AD3" s="596" t="s">
        <v>7</v>
      </c>
      <c r="AE3" s="596"/>
      <c r="AF3" s="596"/>
      <c r="AG3" s="596"/>
      <c r="AH3" s="596"/>
      <c r="AI3" s="596"/>
      <c r="AJ3" s="596"/>
      <c r="AK3" s="596"/>
      <c r="AL3" s="596" t="s">
        <v>7</v>
      </c>
      <c r="AM3" s="596"/>
      <c r="AN3" s="596"/>
      <c r="AO3" s="596"/>
      <c r="AP3" s="596"/>
    </row>
    <row r="4" spans="1:42" ht="60">
      <c r="A4" s="502"/>
      <c r="B4" s="501"/>
      <c r="C4" s="93" t="s">
        <v>161</v>
      </c>
      <c r="D4" s="92" t="s">
        <v>24</v>
      </c>
      <c r="E4" s="596"/>
      <c r="F4" s="596"/>
      <c r="G4" s="596"/>
      <c r="H4" s="596" t="s">
        <v>7</v>
      </c>
      <c r="I4" s="596"/>
      <c r="J4" s="596"/>
      <c r="K4" s="596"/>
      <c r="L4" s="596"/>
      <c r="M4" s="596"/>
      <c r="N4" s="596"/>
      <c r="O4" s="596"/>
      <c r="P4" s="596"/>
      <c r="Q4" s="596"/>
      <c r="R4" s="596"/>
      <c r="S4" s="596"/>
      <c r="T4" s="596"/>
      <c r="U4" s="596"/>
      <c r="V4" s="596"/>
      <c r="W4" s="596" t="s">
        <v>7</v>
      </c>
      <c r="X4" s="596" t="s">
        <v>7</v>
      </c>
      <c r="Y4" s="596" t="s">
        <v>7</v>
      </c>
      <c r="Z4" s="596" t="s">
        <v>7</v>
      </c>
      <c r="AA4" s="596" t="s">
        <v>7</v>
      </c>
      <c r="AB4" s="596" t="s">
        <v>7</v>
      </c>
      <c r="AC4" s="596" t="s">
        <v>7</v>
      </c>
      <c r="AD4" s="596" t="s">
        <v>7</v>
      </c>
      <c r="AE4" s="596" t="s">
        <v>7</v>
      </c>
      <c r="AF4" s="596" t="s">
        <v>7</v>
      </c>
      <c r="AG4" s="596" t="s">
        <v>7</v>
      </c>
      <c r="AH4" s="596" t="s">
        <v>7</v>
      </c>
      <c r="AI4" s="596" t="s">
        <v>7</v>
      </c>
      <c r="AJ4" s="596" t="s">
        <v>7</v>
      </c>
      <c r="AK4" s="596" t="s">
        <v>7</v>
      </c>
      <c r="AL4" s="596"/>
      <c r="AM4" s="596"/>
      <c r="AN4" s="596"/>
      <c r="AO4" s="596" t="s">
        <v>7</v>
      </c>
      <c r="AP4" s="596" t="s">
        <v>7</v>
      </c>
    </row>
    <row r="5" spans="1:42" ht="48">
      <c r="A5" s="502"/>
      <c r="B5" s="501"/>
      <c r="C5" s="87" t="s">
        <v>162</v>
      </c>
      <c r="D5" s="88" t="s">
        <v>25</v>
      </c>
      <c r="E5" s="596"/>
      <c r="F5" s="596"/>
      <c r="G5" s="596"/>
      <c r="H5" s="596"/>
      <c r="I5" s="596"/>
      <c r="J5" s="596"/>
      <c r="K5" s="596"/>
      <c r="L5" s="596"/>
      <c r="M5" s="596"/>
      <c r="N5" s="596"/>
      <c r="O5" s="596"/>
      <c r="P5" s="596"/>
      <c r="Q5" s="596"/>
      <c r="R5" s="596"/>
      <c r="S5" s="596"/>
      <c r="T5" s="596"/>
      <c r="U5" s="596"/>
      <c r="V5" s="596"/>
      <c r="W5" s="596" t="s">
        <v>7</v>
      </c>
      <c r="X5" s="596" t="s">
        <v>7</v>
      </c>
      <c r="Y5" s="596" t="s">
        <v>7</v>
      </c>
      <c r="Z5" s="596" t="s">
        <v>7</v>
      </c>
      <c r="AA5" s="596" t="s">
        <v>7</v>
      </c>
      <c r="AB5" s="596" t="s">
        <v>7</v>
      </c>
      <c r="AC5" s="596" t="s">
        <v>7</v>
      </c>
      <c r="AD5" s="596" t="s">
        <v>7</v>
      </c>
      <c r="AE5" s="596" t="s">
        <v>7</v>
      </c>
      <c r="AF5" s="596" t="s">
        <v>7</v>
      </c>
      <c r="AG5" s="596" t="s">
        <v>7</v>
      </c>
      <c r="AH5" s="596" t="s">
        <v>7</v>
      </c>
      <c r="AI5" s="596" t="s">
        <v>7</v>
      </c>
      <c r="AJ5" s="596" t="s">
        <v>7</v>
      </c>
      <c r="AK5" s="596" t="s">
        <v>7</v>
      </c>
      <c r="AL5" s="596"/>
      <c r="AM5" s="596"/>
      <c r="AN5" s="596"/>
      <c r="AO5" s="596"/>
      <c r="AP5" s="596"/>
    </row>
    <row r="6" spans="1:42" ht="72">
      <c r="A6" s="502"/>
      <c r="B6" s="501"/>
      <c r="C6" s="87" t="s">
        <v>163</v>
      </c>
      <c r="D6" s="88" t="s">
        <v>96</v>
      </c>
      <c r="E6" s="596"/>
      <c r="F6" s="596"/>
      <c r="G6" s="596"/>
      <c r="H6" s="596"/>
      <c r="I6" s="596"/>
      <c r="J6" s="596"/>
      <c r="K6" s="596"/>
      <c r="L6" s="596"/>
      <c r="M6" s="596"/>
      <c r="N6" s="596"/>
      <c r="O6" s="596"/>
      <c r="P6" s="596"/>
      <c r="Q6" s="596"/>
      <c r="R6" s="596"/>
      <c r="S6" s="596"/>
      <c r="T6" s="596"/>
      <c r="U6" s="596"/>
      <c r="V6" s="596"/>
      <c r="W6" s="596" t="s">
        <v>7</v>
      </c>
      <c r="X6" s="596" t="s">
        <v>7</v>
      </c>
      <c r="Y6" s="596" t="s">
        <v>7</v>
      </c>
      <c r="Z6" s="596" t="s">
        <v>7</v>
      </c>
      <c r="AA6" s="596" t="s">
        <v>7</v>
      </c>
      <c r="AB6" s="596" t="s">
        <v>7</v>
      </c>
      <c r="AC6" s="596" t="s">
        <v>7</v>
      </c>
      <c r="AD6" s="596" t="s">
        <v>7</v>
      </c>
      <c r="AE6" s="596" t="s">
        <v>7</v>
      </c>
      <c r="AF6" s="596" t="s">
        <v>7</v>
      </c>
      <c r="AG6" s="596" t="s">
        <v>7</v>
      </c>
      <c r="AH6" s="596" t="s">
        <v>7</v>
      </c>
      <c r="AI6" s="596" t="s">
        <v>7</v>
      </c>
      <c r="AJ6" s="596" t="s">
        <v>7</v>
      </c>
      <c r="AK6" s="596" t="s">
        <v>7</v>
      </c>
      <c r="AL6" s="596"/>
      <c r="AM6" s="596"/>
      <c r="AN6" s="596"/>
      <c r="AO6" s="596"/>
      <c r="AP6" s="596"/>
    </row>
    <row r="7" spans="1:42" ht="34.5" customHeight="1">
      <c r="A7" s="502"/>
      <c r="B7" s="501"/>
      <c r="C7" s="87" t="s">
        <v>164</v>
      </c>
      <c r="D7" s="88" t="s">
        <v>22</v>
      </c>
      <c r="E7" s="596"/>
      <c r="F7" s="596"/>
      <c r="G7" s="596"/>
      <c r="H7" s="596" t="s">
        <v>7</v>
      </c>
      <c r="I7" s="596"/>
      <c r="J7" s="596"/>
      <c r="K7" s="596"/>
      <c r="L7" s="596"/>
      <c r="M7" s="596"/>
      <c r="N7" s="596"/>
      <c r="O7" s="596"/>
      <c r="P7" s="596"/>
      <c r="Q7" s="596"/>
      <c r="R7" s="596"/>
      <c r="S7" s="596"/>
      <c r="T7" s="596"/>
      <c r="U7" s="596"/>
      <c r="V7" s="596"/>
      <c r="W7" s="596"/>
      <c r="X7" s="596"/>
      <c r="Y7" s="596"/>
      <c r="Z7" s="596"/>
      <c r="AA7" s="596" t="s">
        <v>7</v>
      </c>
      <c r="AB7" s="596" t="s">
        <v>7</v>
      </c>
      <c r="AC7" s="596" t="s">
        <v>7</v>
      </c>
      <c r="AD7" s="596"/>
      <c r="AE7" s="596" t="s">
        <v>7</v>
      </c>
      <c r="AF7" s="596"/>
      <c r="AG7" s="596"/>
      <c r="AH7" s="596"/>
      <c r="AI7" s="596"/>
      <c r="AJ7" s="596"/>
      <c r="AK7" s="596"/>
      <c r="AL7" s="596"/>
      <c r="AM7" s="596"/>
      <c r="AN7" s="596"/>
      <c r="AO7" s="596"/>
      <c r="AP7" s="596"/>
    </row>
    <row r="8" spans="1:42" ht="51.75" customHeight="1">
      <c r="A8" s="502"/>
      <c r="B8" s="501" t="s">
        <v>375</v>
      </c>
      <c r="C8" s="87" t="s">
        <v>165</v>
      </c>
      <c r="D8" s="88" t="s">
        <v>95</v>
      </c>
      <c r="E8" s="596"/>
      <c r="F8" s="596"/>
      <c r="G8" s="596"/>
      <c r="H8" s="596"/>
      <c r="I8" s="596"/>
      <c r="J8" s="596"/>
      <c r="K8" s="596"/>
      <c r="L8" s="596"/>
      <c r="M8" s="596"/>
      <c r="N8" s="596" t="s">
        <v>7</v>
      </c>
      <c r="O8" s="596"/>
      <c r="P8" s="596"/>
      <c r="Q8" s="596"/>
      <c r="R8" s="596"/>
      <c r="S8" s="596"/>
      <c r="T8" s="596"/>
      <c r="U8" s="596"/>
      <c r="V8" s="596"/>
      <c r="W8" s="596" t="s">
        <v>7</v>
      </c>
      <c r="X8" s="596" t="s">
        <v>7</v>
      </c>
      <c r="Y8" s="596" t="s">
        <v>7</v>
      </c>
      <c r="Z8" s="596" t="s">
        <v>7</v>
      </c>
      <c r="AA8" s="596" t="s">
        <v>7</v>
      </c>
      <c r="AB8" s="596" t="s">
        <v>7</v>
      </c>
      <c r="AC8" s="596" t="s">
        <v>7</v>
      </c>
      <c r="AD8" s="596" t="s">
        <v>7</v>
      </c>
      <c r="AE8" s="596"/>
      <c r="AF8" s="596" t="s">
        <v>7</v>
      </c>
      <c r="AG8" s="596" t="s">
        <v>7</v>
      </c>
      <c r="AH8" s="596" t="s">
        <v>7</v>
      </c>
      <c r="AI8" s="596" t="s">
        <v>7</v>
      </c>
      <c r="AJ8" s="596" t="s">
        <v>7</v>
      </c>
      <c r="AK8" s="596" t="s">
        <v>7</v>
      </c>
      <c r="AL8" s="596"/>
      <c r="AM8" s="596"/>
      <c r="AN8" s="596"/>
      <c r="AO8" s="596"/>
      <c r="AP8" s="596"/>
    </row>
    <row r="9" spans="1:42" ht="51.75" customHeight="1">
      <c r="A9" s="502"/>
      <c r="B9" s="501"/>
      <c r="C9" s="87" t="s">
        <v>166</v>
      </c>
      <c r="D9" s="88" t="s">
        <v>16</v>
      </c>
      <c r="E9" s="596"/>
      <c r="F9" s="596"/>
      <c r="G9" s="596"/>
      <c r="H9" s="596"/>
      <c r="I9" s="596"/>
      <c r="J9" s="596"/>
      <c r="K9" s="596"/>
      <c r="L9" s="596"/>
      <c r="M9" s="596"/>
      <c r="N9" s="596" t="s">
        <v>7</v>
      </c>
      <c r="O9" s="596"/>
      <c r="P9" s="596"/>
      <c r="Q9" s="596"/>
      <c r="R9" s="596"/>
      <c r="S9" s="596"/>
      <c r="T9" s="596"/>
      <c r="U9" s="596"/>
      <c r="V9" s="596"/>
      <c r="W9" s="596" t="s">
        <v>7</v>
      </c>
      <c r="X9" s="596" t="s">
        <v>7</v>
      </c>
      <c r="Y9" s="596" t="s">
        <v>7</v>
      </c>
      <c r="Z9" s="596" t="s">
        <v>7</v>
      </c>
      <c r="AA9" s="596" t="s">
        <v>7</v>
      </c>
      <c r="AB9" s="596" t="s">
        <v>7</v>
      </c>
      <c r="AC9" s="596" t="s">
        <v>7</v>
      </c>
      <c r="AD9" s="596" t="s">
        <v>7</v>
      </c>
      <c r="AE9" s="596"/>
      <c r="AF9" s="596" t="s">
        <v>7</v>
      </c>
      <c r="AG9" s="596" t="s">
        <v>7</v>
      </c>
      <c r="AH9" s="596" t="s">
        <v>7</v>
      </c>
      <c r="AI9" s="596" t="s">
        <v>7</v>
      </c>
      <c r="AJ9" s="596" t="s">
        <v>7</v>
      </c>
      <c r="AK9" s="596" t="s">
        <v>7</v>
      </c>
      <c r="AL9" s="596"/>
      <c r="AM9" s="596"/>
      <c r="AN9" s="596"/>
      <c r="AO9" s="596"/>
      <c r="AP9" s="596"/>
    </row>
    <row r="10" spans="1:42" ht="51.75" customHeight="1">
      <c r="A10" s="502"/>
      <c r="B10" s="501"/>
      <c r="C10" s="87" t="s">
        <v>167</v>
      </c>
      <c r="D10" s="88" t="s">
        <v>97</v>
      </c>
      <c r="E10" s="596"/>
      <c r="F10" s="596"/>
      <c r="G10" s="596"/>
      <c r="H10" s="596"/>
      <c r="I10" s="596"/>
      <c r="J10" s="596"/>
      <c r="K10" s="596"/>
      <c r="L10" s="596"/>
      <c r="M10" s="596"/>
      <c r="N10" s="596" t="s">
        <v>7</v>
      </c>
      <c r="O10" s="596"/>
      <c r="P10" s="596"/>
      <c r="Q10" s="596"/>
      <c r="R10" s="596" t="s">
        <v>7</v>
      </c>
      <c r="S10" s="596" t="s">
        <v>7</v>
      </c>
      <c r="T10" s="596" t="s">
        <v>7</v>
      </c>
      <c r="U10" s="596"/>
      <c r="V10" s="596"/>
      <c r="W10" s="596" t="s">
        <v>7</v>
      </c>
      <c r="X10" s="596" t="s">
        <v>7</v>
      </c>
      <c r="Y10" s="596" t="s">
        <v>7</v>
      </c>
      <c r="Z10" s="596" t="s">
        <v>7</v>
      </c>
      <c r="AA10" s="596" t="s">
        <v>7</v>
      </c>
      <c r="AB10" s="596" t="s">
        <v>7</v>
      </c>
      <c r="AC10" s="596" t="s">
        <v>7</v>
      </c>
      <c r="AD10" s="596" t="s">
        <v>7</v>
      </c>
      <c r="AE10" s="596"/>
      <c r="AF10" s="596" t="s">
        <v>7</v>
      </c>
      <c r="AG10" s="596" t="s">
        <v>7</v>
      </c>
      <c r="AH10" s="596" t="s">
        <v>7</v>
      </c>
      <c r="AI10" s="596" t="s">
        <v>7</v>
      </c>
      <c r="AJ10" s="596" t="s">
        <v>7</v>
      </c>
      <c r="AK10" s="596" t="s">
        <v>7</v>
      </c>
      <c r="AL10" s="596"/>
      <c r="AM10" s="596" t="s">
        <v>7</v>
      </c>
      <c r="AN10" s="596" t="s">
        <v>7</v>
      </c>
      <c r="AO10" s="596"/>
      <c r="AP10" s="596"/>
    </row>
    <row r="11" spans="1:42" ht="61.5" customHeight="1">
      <c r="A11" s="502"/>
      <c r="B11" s="501"/>
      <c r="C11" s="87" t="s">
        <v>168</v>
      </c>
      <c r="D11" s="88" t="s">
        <v>17</v>
      </c>
      <c r="E11" s="596"/>
      <c r="F11" s="596"/>
      <c r="G11" s="596"/>
      <c r="H11" s="596"/>
      <c r="I11" s="596"/>
      <c r="J11" s="596"/>
      <c r="K11" s="596"/>
      <c r="L11" s="596"/>
      <c r="M11" s="596"/>
      <c r="N11" s="596" t="s">
        <v>7</v>
      </c>
      <c r="O11" s="596"/>
      <c r="P11" s="596"/>
      <c r="Q11" s="596"/>
      <c r="R11" s="596" t="s">
        <v>7</v>
      </c>
      <c r="S11" s="596" t="s">
        <v>7</v>
      </c>
      <c r="T11" s="596" t="s">
        <v>7</v>
      </c>
      <c r="U11" s="596"/>
      <c r="V11" s="596"/>
      <c r="W11" s="596"/>
      <c r="X11" s="596" t="s">
        <v>7</v>
      </c>
      <c r="Y11" s="596" t="s">
        <v>7</v>
      </c>
      <c r="Z11" s="596" t="s">
        <v>7</v>
      </c>
      <c r="AA11" s="596" t="s">
        <v>7</v>
      </c>
      <c r="AB11" s="596" t="s">
        <v>7</v>
      </c>
      <c r="AC11" s="596" t="s">
        <v>7</v>
      </c>
      <c r="AD11" s="596" t="s">
        <v>7</v>
      </c>
      <c r="AE11" s="596"/>
      <c r="AF11" s="596" t="s">
        <v>7</v>
      </c>
      <c r="AG11" s="596"/>
      <c r="AH11" s="596"/>
      <c r="AI11" s="596"/>
      <c r="AJ11" s="596"/>
      <c r="AK11" s="596" t="s">
        <v>7</v>
      </c>
      <c r="AL11" s="596"/>
      <c r="AM11" s="596"/>
      <c r="AN11" s="596"/>
      <c r="AO11" s="596"/>
      <c r="AP11" s="596"/>
    </row>
    <row r="12" spans="1:42" ht="72">
      <c r="A12" s="502"/>
      <c r="B12" s="501" t="s">
        <v>374</v>
      </c>
      <c r="C12" s="87" t="s">
        <v>169</v>
      </c>
      <c r="D12" s="88" t="s">
        <v>103</v>
      </c>
      <c r="E12" s="596"/>
      <c r="F12" s="596"/>
      <c r="G12" s="596" t="s">
        <v>7</v>
      </c>
      <c r="H12" s="596" t="s">
        <v>7</v>
      </c>
      <c r="I12" s="596" t="s">
        <v>7</v>
      </c>
      <c r="J12" s="596" t="s">
        <v>7</v>
      </c>
      <c r="K12" s="596" t="s">
        <v>7</v>
      </c>
      <c r="L12" s="596" t="s">
        <v>7</v>
      </c>
      <c r="M12" s="596" t="s">
        <v>7</v>
      </c>
      <c r="N12" s="596" t="s">
        <v>7</v>
      </c>
      <c r="O12" s="596" t="s">
        <v>7</v>
      </c>
      <c r="P12" s="596"/>
      <c r="Q12" s="596" t="s">
        <v>7</v>
      </c>
      <c r="R12" s="596"/>
      <c r="S12" s="596"/>
      <c r="T12" s="596"/>
      <c r="U12" s="596" t="s">
        <v>7</v>
      </c>
      <c r="V12" s="596" t="s">
        <v>7</v>
      </c>
      <c r="W12" s="596"/>
      <c r="X12" s="596"/>
      <c r="Y12" s="596"/>
      <c r="Z12" s="596"/>
      <c r="AA12" s="596"/>
      <c r="AB12" s="596"/>
      <c r="AC12" s="596"/>
      <c r="AD12" s="596"/>
      <c r="AE12" s="596" t="s">
        <v>7</v>
      </c>
      <c r="AF12" s="596"/>
      <c r="AG12" s="596"/>
      <c r="AH12" s="596"/>
      <c r="AI12" s="596"/>
      <c r="AJ12" s="596"/>
      <c r="AK12" s="596"/>
      <c r="AL12" s="596"/>
      <c r="AM12" s="596"/>
      <c r="AN12" s="596"/>
      <c r="AO12" s="596" t="s">
        <v>7</v>
      </c>
      <c r="AP12" s="596" t="s">
        <v>7</v>
      </c>
    </row>
    <row r="13" spans="1:42" ht="60">
      <c r="A13" s="502"/>
      <c r="B13" s="501"/>
      <c r="C13" s="87" t="s">
        <v>170</v>
      </c>
      <c r="D13" s="88" t="s">
        <v>116</v>
      </c>
      <c r="E13" s="596"/>
      <c r="F13" s="596"/>
      <c r="G13" s="596"/>
      <c r="H13" s="596"/>
      <c r="I13" s="596"/>
      <c r="J13" s="596"/>
      <c r="K13" s="596" t="s">
        <v>7</v>
      </c>
      <c r="L13" s="596" t="s">
        <v>7</v>
      </c>
      <c r="M13" s="596" t="s">
        <v>7</v>
      </c>
      <c r="N13" s="596" t="s">
        <v>7</v>
      </c>
      <c r="O13" s="596" t="s">
        <v>7</v>
      </c>
      <c r="P13" s="596" t="s">
        <v>7</v>
      </c>
      <c r="Q13" s="596"/>
      <c r="R13" s="596"/>
      <c r="S13" s="596"/>
      <c r="T13" s="596"/>
      <c r="U13" s="596" t="s">
        <v>7</v>
      </c>
      <c r="V13" s="596" t="s">
        <v>7</v>
      </c>
      <c r="W13" s="596"/>
      <c r="X13" s="596" t="s">
        <v>7</v>
      </c>
      <c r="Y13" s="596" t="s">
        <v>7</v>
      </c>
      <c r="Z13" s="596" t="s">
        <v>7</v>
      </c>
      <c r="AA13" s="596" t="s">
        <v>7</v>
      </c>
      <c r="AB13" s="596" t="s">
        <v>7</v>
      </c>
      <c r="AC13" s="596" t="s">
        <v>7</v>
      </c>
      <c r="AD13" s="596" t="s">
        <v>7</v>
      </c>
      <c r="AE13" s="596" t="s">
        <v>7</v>
      </c>
      <c r="AF13" s="596" t="s">
        <v>7</v>
      </c>
      <c r="AG13" s="596"/>
      <c r="AH13" s="596"/>
      <c r="AI13" s="596"/>
      <c r="AJ13" s="596"/>
      <c r="AK13" s="596"/>
      <c r="AL13" s="596"/>
      <c r="AM13" s="596"/>
      <c r="AN13" s="596"/>
      <c r="AO13" s="596" t="s">
        <v>7</v>
      </c>
      <c r="AP13" s="596" t="s">
        <v>7</v>
      </c>
    </row>
    <row r="14" spans="1:42" ht="36">
      <c r="A14" s="502"/>
      <c r="B14" s="501"/>
      <c r="C14" s="87" t="s">
        <v>171</v>
      </c>
      <c r="D14" s="88" t="s">
        <v>9</v>
      </c>
      <c r="E14" s="596"/>
      <c r="F14" s="596"/>
      <c r="G14" s="596"/>
      <c r="H14" s="596"/>
      <c r="I14" s="596"/>
      <c r="J14" s="596"/>
      <c r="K14" s="596" t="s">
        <v>7</v>
      </c>
      <c r="L14" s="596" t="s">
        <v>7</v>
      </c>
      <c r="M14" s="596" t="s">
        <v>7</v>
      </c>
      <c r="N14" s="596" t="s">
        <v>7</v>
      </c>
      <c r="O14" s="596" t="s">
        <v>7</v>
      </c>
      <c r="P14" s="596"/>
      <c r="Q14" s="596"/>
      <c r="R14" s="596" t="s">
        <v>7</v>
      </c>
      <c r="S14" s="596" t="s">
        <v>7</v>
      </c>
      <c r="T14" s="596" t="s">
        <v>7</v>
      </c>
      <c r="U14" s="596" t="s">
        <v>7</v>
      </c>
      <c r="V14" s="596" t="s">
        <v>7</v>
      </c>
      <c r="W14" s="596"/>
      <c r="X14" s="596" t="s">
        <v>7</v>
      </c>
      <c r="Y14" s="596" t="s">
        <v>7</v>
      </c>
      <c r="Z14" s="596" t="s">
        <v>7</v>
      </c>
      <c r="AA14" s="596" t="s">
        <v>7</v>
      </c>
      <c r="AB14" s="596" t="s">
        <v>7</v>
      </c>
      <c r="AC14" s="596" t="s">
        <v>7</v>
      </c>
      <c r="AD14" s="596" t="s">
        <v>7</v>
      </c>
      <c r="AE14" s="596" t="s">
        <v>7</v>
      </c>
      <c r="AF14" s="596" t="s">
        <v>7</v>
      </c>
      <c r="AG14" s="596"/>
      <c r="AH14" s="596"/>
      <c r="AI14" s="596"/>
      <c r="AJ14" s="596"/>
      <c r="AK14" s="596"/>
      <c r="AL14" s="596"/>
      <c r="AM14" s="596"/>
      <c r="AN14" s="596"/>
      <c r="AO14" s="596" t="s">
        <v>7</v>
      </c>
      <c r="AP14" s="596" t="s">
        <v>7</v>
      </c>
    </row>
    <row r="15" spans="1:42" ht="24">
      <c r="A15" s="502"/>
      <c r="B15" s="501"/>
      <c r="C15" s="87" t="s">
        <v>172</v>
      </c>
      <c r="D15" s="88" t="s">
        <v>18</v>
      </c>
      <c r="E15" s="596"/>
      <c r="F15" s="596"/>
      <c r="G15" s="596"/>
      <c r="H15" s="596"/>
      <c r="I15" s="596"/>
      <c r="J15" s="596"/>
      <c r="K15" s="596" t="s">
        <v>7</v>
      </c>
      <c r="L15" s="596" t="s">
        <v>7</v>
      </c>
      <c r="M15" s="596" t="s">
        <v>7</v>
      </c>
      <c r="N15" s="596" t="s">
        <v>7</v>
      </c>
      <c r="O15" s="596" t="s">
        <v>7</v>
      </c>
      <c r="P15" s="596"/>
      <c r="Q15" s="596"/>
      <c r="R15" s="596" t="s">
        <v>7</v>
      </c>
      <c r="S15" s="596" t="s">
        <v>7</v>
      </c>
      <c r="T15" s="596" t="s">
        <v>7</v>
      </c>
      <c r="U15" s="596" t="s">
        <v>7</v>
      </c>
      <c r="V15" s="596" t="s">
        <v>7</v>
      </c>
      <c r="W15" s="596"/>
      <c r="X15" s="596"/>
      <c r="Y15" s="596"/>
      <c r="Z15" s="596"/>
      <c r="AA15" s="596"/>
      <c r="AB15" s="596"/>
      <c r="AC15" s="596"/>
      <c r="AD15" s="596"/>
      <c r="AE15" s="596"/>
      <c r="AF15" s="596"/>
      <c r="AG15" s="596"/>
      <c r="AH15" s="596"/>
      <c r="AI15" s="596"/>
      <c r="AJ15" s="596"/>
      <c r="AK15" s="596"/>
      <c r="AL15" s="596"/>
      <c r="AM15" s="596"/>
      <c r="AN15" s="596"/>
      <c r="AO15" s="596" t="s">
        <v>7</v>
      </c>
      <c r="AP15" s="596" t="s">
        <v>7</v>
      </c>
    </row>
    <row r="16" spans="1:42" ht="24">
      <c r="A16" s="502"/>
      <c r="B16" s="501"/>
      <c r="C16" s="87" t="s">
        <v>173</v>
      </c>
      <c r="D16" s="88" t="s">
        <v>19</v>
      </c>
      <c r="E16" s="596"/>
      <c r="F16" s="596"/>
      <c r="G16" s="596"/>
      <c r="H16" s="596"/>
      <c r="I16" s="596"/>
      <c r="J16" s="596"/>
      <c r="K16" s="596" t="s">
        <v>7</v>
      </c>
      <c r="L16" s="596" t="s">
        <v>7</v>
      </c>
      <c r="M16" s="596" t="s">
        <v>7</v>
      </c>
      <c r="N16" s="596" t="s">
        <v>7</v>
      </c>
      <c r="O16" s="596" t="s">
        <v>7</v>
      </c>
      <c r="P16" s="596"/>
      <c r="Q16" s="596"/>
      <c r="R16" s="596" t="s">
        <v>7</v>
      </c>
      <c r="S16" s="596" t="s">
        <v>7</v>
      </c>
      <c r="T16" s="596" t="s">
        <v>7</v>
      </c>
      <c r="U16" s="596" t="s">
        <v>7</v>
      </c>
      <c r="V16" s="596" t="s">
        <v>7</v>
      </c>
      <c r="W16" s="596"/>
      <c r="X16" s="596"/>
      <c r="Y16" s="596"/>
      <c r="Z16" s="596"/>
      <c r="AA16" s="596"/>
      <c r="AB16" s="596"/>
      <c r="AC16" s="596"/>
      <c r="AD16" s="596"/>
      <c r="AE16" s="596"/>
      <c r="AF16" s="596"/>
      <c r="AG16" s="596"/>
      <c r="AH16" s="596"/>
      <c r="AI16" s="596"/>
      <c r="AJ16" s="596"/>
      <c r="AK16" s="596"/>
      <c r="AL16" s="596"/>
      <c r="AM16" s="596"/>
      <c r="AN16" s="596"/>
      <c r="AO16" s="596" t="s">
        <v>7</v>
      </c>
      <c r="AP16" s="596" t="s">
        <v>7</v>
      </c>
    </row>
    <row r="17" spans="1:42" ht="36">
      <c r="A17" s="502"/>
      <c r="B17" s="501"/>
      <c r="C17" s="87" t="s">
        <v>174</v>
      </c>
      <c r="D17" s="88" t="s">
        <v>34</v>
      </c>
      <c r="E17" s="596"/>
      <c r="F17" s="596"/>
      <c r="G17" s="596"/>
      <c r="H17" s="596"/>
      <c r="I17" s="596"/>
      <c r="J17" s="596"/>
      <c r="K17" s="596" t="s">
        <v>7</v>
      </c>
      <c r="L17" s="596" t="s">
        <v>7</v>
      </c>
      <c r="M17" s="596"/>
      <c r="N17" s="596"/>
      <c r="O17" s="596" t="s">
        <v>7</v>
      </c>
      <c r="P17" s="596"/>
      <c r="Q17" s="596"/>
      <c r="R17" s="596"/>
      <c r="S17" s="596"/>
      <c r="T17" s="596"/>
      <c r="U17" s="596"/>
      <c r="V17" s="596"/>
      <c r="W17" s="596"/>
      <c r="X17" s="596"/>
      <c r="Y17" s="596"/>
      <c r="Z17" s="596"/>
      <c r="AA17" s="596"/>
      <c r="AB17" s="596"/>
      <c r="AC17" s="596"/>
      <c r="AD17" s="596"/>
      <c r="AE17" s="596" t="s">
        <v>7</v>
      </c>
      <c r="AF17" s="596"/>
      <c r="AG17" s="596"/>
      <c r="AH17" s="596"/>
      <c r="AI17" s="596"/>
      <c r="AJ17" s="596"/>
      <c r="AK17" s="596"/>
      <c r="AL17" s="596"/>
      <c r="AM17" s="596"/>
      <c r="AN17" s="596"/>
      <c r="AO17" s="596"/>
      <c r="AP17" s="596"/>
    </row>
    <row r="18" spans="1:42" ht="24">
      <c r="A18" s="502"/>
      <c r="B18" s="501"/>
      <c r="C18" s="87" t="s">
        <v>175</v>
      </c>
      <c r="D18" s="88" t="s">
        <v>99</v>
      </c>
      <c r="E18" s="596"/>
      <c r="F18" s="596" t="s">
        <v>7</v>
      </c>
      <c r="G18" s="596"/>
      <c r="H18" s="596" t="s">
        <v>7</v>
      </c>
      <c r="I18" s="596"/>
      <c r="J18" s="596" t="s">
        <v>7</v>
      </c>
      <c r="K18" s="596" t="s">
        <v>7</v>
      </c>
      <c r="L18" s="596"/>
      <c r="M18" s="596"/>
      <c r="N18" s="596"/>
      <c r="O18" s="596" t="s">
        <v>7</v>
      </c>
      <c r="P18" s="596"/>
      <c r="Q18" s="596"/>
      <c r="R18" s="596" t="s">
        <v>7</v>
      </c>
      <c r="S18" s="596"/>
      <c r="T18" s="596"/>
      <c r="U18" s="596"/>
      <c r="V18" s="596"/>
      <c r="W18" s="596"/>
      <c r="X18" s="596"/>
      <c r="Y18" s="596"/>
      <c r="Z18" s="596"/>
      <c r="AA18" s="596"/>
      <c r="AB18" s="596"/>
      <c r="AC18" s="596"/>
      <c r="AD18" s="596"/>
      <c r="AE18" s="596" t="s">
        <v>7</v>
      </c>
      <c r="AF18" s="596"/>
      <c r="AG18" s="596"/>
      <c r="AH18" s="596"/>
      <c r="AI18" s="596"/>
      <c r="AJ18" s="596"/>
      <c r="AK18" s="596"/>
      <c r="AL18" s="596" t="s">
        <v>7</v>
      </c>
      <c r="AM18" s="596"/>
      <c r="AN18" s="596"/>
      <c r="AO18" s="596"/>
      <c r="AP18" s="596"/>
    </row>
    <row r="19" spans="1:42" ht="36">
      <c r="A19" s="502"/>
      <c r="B19" s="501" t="s">
        <v>373</v>
      </c>
      <c r="C19" s="87" t="s">
        <v>176</v>
      </c>
      <c r="D19" s="88" t="s">
        <v>119</v>
      </c>
      <c r="E19" s="596"/>
      <c r="F19" s="596" t="s">
        <v>7</v>
      </c>
      <c r="G19" s="596"/>
      <c r="H19" s="596"/>
      <c r="I19" s="596"/>
      <c r="J19" s="596"/>
      <c r="K19" s="596"/>
      <c r="L19" s="596"/>
      <c r="M19" s="596"/>
      <c r="N19" s="596"/>
      <c r="O19" s="596"/>
      <c r="P19" s="596"/>
      <c r="Q19" s="596"/>
      <c r="R19" s="596" t="s">
        <v>7</v>
      </c>
      <c r="S19" s="596"/>
      <c r="T19" s="596"/>
      <c r="U19" s="596"/>
      <c r="V19" s="596"/>
      <c r="W19" s="596"/>
      <c r="X19" s="596"/>
      <c r="Y19" s="596"/>
      <c r="Z19" s="596"/>
      <c r="AA19" s="596"/>
      <c r="AB19" s="596"/>
      <c r="AC19" s="596"/>
      <c r="AD19" s="596"/>
      <c r="AE19" s="596"/>
      <c r="AF19" s="596"/>
      <c r="AG19" s="596"/>
      <c r="AH19" s="596"/>
      <c r="AI19" s="596"/>
      <c r="AJ19" s="596"/>
      <c r="AK19" s="596"/>
      <c r="AL19" s="596" t="s">
        <v>7</v>
      </c>
      <c r="AM19" s="596"/>
      <c r="AN19" s="596"/>
      <c r="AO19" s="596"/>
      <c r="AP19" s="596"/>
    </row>
    <row r="20" spans="1:42" ht="24">
      <c r="A20" s="502"/>
      <c r="B20" s="501"/>
      <c r="C20" s="87" t="s">
        <v>177</v>
      </c>
      <c r="D20" s="88" t="s">
        <v>372</v>
      </c>
      <c r="E20" s="596"/>
      <c r="F20" s="596" t="s">
        <v>7</v>
      </c>
      <c r="G20" s="596"/>
      <c r="H20" s="596"/>
      <c r="I20" s="596"/>
      <c r="J20" s="596"/>
      <c r="K20" s="596"/>
      <c r="L20" s="596"/>
      <c r="M20" s="596"/>
      <c r="N20" s="596"/>
      <c r="O20" s="596"/>
      <c r="P20" s="596"/>
      <c r="Q20" s="596"/>
      <c r="R20" s="596" t="s">
        <v>7</v>
      </c>
      <c r="S20" s="596"/>
      <c r="T20" s="596"/>
      <c r="U20" s="596"/>
      <c r="V20" s="596"/>
      <c r="W20" s="596"/>
      <c r="X20" s="596"/>
      <c r="Y20" s="596"/>
      <c r="Z20" s="596"/>
      <c r="AA20" s="596"/>
      <c r="AB20" s="596"/>
      <c r="AC20" s="596"/>
      <c r="AD20" s="596"/>
      <c r="AE20" s="596"/>
      <c r="AF20" s="596"/>
      <c r="AG20" s="596"/>
      <c r="AH20" s="596"/>
      <c r="AI20" s="596"/>
      <c r="AJ20" s="596"/>
      <c r="AK20" s="596"/>
      <c r="AL20" s="596" t="s">
        <v>7</v>
      </c>
      <c r="AM20" s="596"/>
      <c r="AN20" s="596"/>
      <c r="AO20" s="596"/>
      <c r="AP20" s="596"/>
    </row>
    <row r="21" spans="1:42" ht="66" customHeight="1">
      <c r="A21" s="502"/>
      <c r="B21" s="501"/>
      <c r="C21" s="87" t="s">
        <v>178</v>
      </c>
      <c r="D21" s="88" t="s">
        <v>371</v>
      </c>
      <c r="E21" s="596"/>
      <c r="F21" s="596" t="s">
        <v>7</v>
      </c>
      <c r="G21" s="596"/>
      <c r="H21" s="596"/>
      <c r="I21" s="596"/>
      <c r="J21" s="596"/>
      <c r="K21" s="596"/>
      <c r="L21" s="596"/>
      <c r="M21" s="596"/>
      <c r="N21" s="596"/>
      <c r="O21" s="596"/>
      <c r="P21" s="596"/>
      <c r="Q21" s="596"/>
      <c r="R21" s="596" t="s">
        <v>7</v>
      </c>
      <c r="S21" s="596"/>
      <c r="T21" s="596"/>
      <c r="U21" s="596"/>
      <c r="V21" s="596"/>
      <c r="W21" s="596"/>
      <c r="X21" s="596"/>
      <c r="Y21" s="596"/>
      <c r="Z21" s="596"/>
      <c r="AA21" s="596"/>
      <c r="AB21" s="596"/>
      <c r="AC21" s="596"/>
      <c r="AD21" s="596"/>
      <c r="AE21" s="596"/>
      <c r="AF21" s="596"/>
      <c r="AG21" s="596"/>
      <c r="AH21" s="596"/>
      <c r="AI21" s="596"/>
      <c r="AJ21" s="596"/>
      <c r="AK21" s="596"/>
      <c r="AL21" s="596" t="s">
        <v>7</v>
      </c>
      <c r="AM21" s="596"/>
      <c r="AN21" s="596"/>
      <c r="AO21" s="596"/>
      <c r="AP21" s="596"/>
    </row>
    <row r="22" spans="1:42" ht="60">
      <c r="A22" s="502"/>
      <c r="B22" s="501"/>
      <c r="C22" s="87" t="s">
        <v>179</v>
      </c>
      <c r="D22" s="88" t="s">
        <v>100</v>
      </c>
      <c r="E22" s="596"/>
      <c r="F22" s="596" t="s">
        <v>7</v>
      </c>
      <c r="G22" s="596"/>
      <c r="H22" s="596"/>
      <c r="I22" s="596"/>
      <c r="J22" s="596"/>
      <c r="K22" s="596"/>
      <c r="L22" s="596"/>
      <c r="M22" s="596"/>
      <c r="N22" s="596"/>
      <c r="O22" s="596" t="s">
        <v>7</v>
      </c>
      <c r="P22" s="596"/>
      <c r="Q22" s="596"/>
      <c r="R22" s="596" t="s">
        <v>7</v>
      </c>
      <c r="S22" s="596"/>
      <c r="T22" s="596"/>
      <c r="U22" s="596"/>
      <c r="V22" s="596"/>
      <c r="W22" s="596"/>
      <c r="X22" s="596"/>
      <c r="Y22" s="596"/>
      <c r="Z22" s="596"/>
      <c r="AA22" s="596" t="s">
        <v>7</v>
      </c>
      <c r="AB22" s="596" t="s">
        <v>7</v>
      </c>
      <c r="AC22" s="596"/>
      <c r="AD22" s="596"/>
      <c r="AE22" s="596" t="s">
        <v>7</v>
      </c>
      <c r="AF22" s="596"/>
      <c r="AG22" s="596"/>
      <c r="AH22" s="596"/>
      <c r="AI22" s="596"/>
      <c r="AJ22" s="596"/>
      <c r="AK22" s="596"/>
      <c r="AL22" s="596" t="s">
        <v>7</v>
      </c>
      <c r="AM22" s="596"/>
      <c r="AN22" s="596"/>
      <c r="AO22" s="596"/>
      <c r="AP22" s="596"/>
    </row>
    <row r="23" spans="1:42" ht="42" customHeight="1">
      <c r="A23" s="502" t="s">
        <v>370</v>
      </c>
      <c r="B23" s="501" t="s">
        <v>369</v>
      </c>
      <c r="C23" s="91" t="s">
        <v>185</v>
      </c>
      <c r="D23" s="89" t="s">
        <v>124</v>
      </c>
      <c r="E23" s="596"/>
      <c r="F23" s="596"/>
      <c r="G23" s="596"/>
      <c r="H23" s="596" t="s">
        <v>7</v>
      </c>
      <c r="I23" s="596"/>
      <c r="J23" s="596"/>
      <c r="K23" s="596"/>
      <c r="L23" s="596"/>
      <c r="M23" s="596"/>
      <c r="N23" s="596"/>
      <c r="O23" s="596"/>
      <c r="P23" s="596"/>
      <c r="Q23" s="596"/>
      <c r="R23" s="596"/>
      <c r="S23" s="596"/>
      <c r="T23" s="596"/>
      <c r="U23" s="596"/>
      <c r="V23" s="596"/>
      <c r="W23" s="596"/>
      <c r="X23" s="596"/>
      <c r="Y23" s="596"/>
      <c r="Z23" s="596"/>
      <c r="AA23" s="596"/>
      <c r="AB23" s="596"/>
      <c r="AC23" s="596"/>
      <c r="AD23" s="596"/>
      <c r="AE23" s="596"/>
      <c r="AF23" s="596"/>
      <c r="AG23" s="596" t="s">
        <v>7</v>
      </c>
      <c r="AH23" s="596" t="s">
        <v>7</v>
      </c>
      <c r="AI23" s="596" t="s">
        <v>7</v>
      </c>
      <c r="AJ23" s="596" t="s">
        <v>7</v>
      </c>
      <c r="AK23" s="596"/>
      <c r="AL23" s="596"/>
      <c r="AM23" s="596"/>
      <c r="AN23" s="596"/>
      <c r="AO23" s="596"/>
      <c r="AP23" s="596"/>
    </row>
    <row r="24" spans="1:42" ht="47.25" customHeight="1">
      <c r="A24" s="502"/>
      <c r="B24" s="501"/>
      <c r="C24" s="87" t="s">
        <v>184</v>
      </c>
      <c r="D24" s="89" t="s">
        <v>38</v>
      </c>
      <c r="E24" s="596"/>
      <c r="F24" s="596"/>
      <c r="G24" s="596"/>
      <c r="H24" s="596"/>
      <c r="I24" s="596" t="s">
        <v>7</v>
      </c>
      <c r="J24" s="596"/>
      <c r="K24" s="596"/>
      <c r="L24" s="596"/>
      <c r="M24" s="596"/>
      <c r="N24" s="596"/>
      <c r="O24" s="596"/>
      <c r="P24" s="596"/>
      <c r="Q24" s="596"/>
      <c r="R24" s="596" t="s">
        <v>7</v>
      </c>
      <c r="S24" s="596" t="s">
        <v>7</v>
      </c>
      <c r="T24" s="596"/>
      <c r="U24" s="596"/>
      <c r="V24" s="596"/>
      <c r="W24" s="596"/>
      <c r="X24" s="596"/>
      <c r="Y24" s="596"/>
      <c r="Z24" s="596"/>
      <c r="AA24" s="596"/>
      <c r="AB24" s="596"/>
      <c r="AC24" s="596" t="s">
        <v>7</v>
      </c>
      <c r="AD24" s="596"/>
      <c r="AE24" s="596"/>
      <c r="AF24" s="596"/>
      <c r="AG24" s="596" t="s">
        <v>7</v>
      </c>
      <c r="AH24" s="596" t="s">
        <v>7</v>
      </c>
      <c r="AI24" s="596" t="s">
        <v>7</v>
      </c>
      <c r="AJ24" s="596" t="s">
        <v>7</v>
      </c>
      <c r="AK24" s="596" t="s">
        <v>7</v>
      </c>
      <c r="AL24" s="596"/>
      <c r="AM24" s="596" t="s">
        <v>7</v>
      </c>
      <c r="AN24" s="596" t="s">
        <v>7</v>
      </c>
      <c r="AO24" s="596"/>
      <c r="AP24" s="596"/>
    </row>
    <row r="25" spans="1:42" ht="48">
      <c r="A25" s="502"/>
      <c r="B25" s="501"/>
      <c r="C25" s="87" t="s">
        <v>186</v>
      </c>
      <c r="D25" s="89" t="s">
        <v>39</v>
      </c>
      <c r="E25" s="596"/>
      <c r="F25" s="596"/>
      <c r="G25" s="596"/>
      <c r="H25" s="596"/>
      <c r="I25" s="596"/>
      <c r="J25" s="596"/>
      <c r="K25" s="596"/>
      <c r="L25" s="596"/>
      <c r="M25" s="596"/>
      <c r="N25" s="596"/>
      <c r="O25" s="596"/>
      <c r="P25" s="596"/>
      <c r="Q25" s="596"/>
      <c r="R25" s="596"/>
      <c r="S25" s="596"/>
      <c r="T25" s="596"/>
      <c r="U25" s="596"/>
      <c r="V25" s="596"/>
      <c r="W25" s="596"/>
      <c r="X25" s="596"/>
      <c r="Y25" s="596"/>
      <c r="Z25" s="596"/>
      <c r="AA25" s="596" t="s">
        <v>7</v>
      </c>
      <c r="AB25" s="596"/>
      <c r="AC25" s="596" t="s">
        <v>7</v>
      </c>
      <c r="AD25" s="596"/>
      <c r="AE25" s="596"/>
      <c r="AF25" s="596"/>
      <c r="AG25" s="596" t="s">
        <v>7</v>
      </c>
      <c r="AH25" s="596" t="s">
        <v>7</v>
      </c>
      <c r="AI25" s="596" t="s">
        <v>7</v>
      </c>
      <c r="AJ25" s="596" t="s">
        <v>7</v>
      </c>
      <c r="AK25" s="596"/>
      <c r="AL25" s="596"/>
      <c r="AM25" s="596"/>
      <c r="AN25" s="596"/>
      <c r="AO25" s="596"/>
      <c r="AP25" s="596"/>
    </row>
    <row r="26" spans="1:42" ht="88.5" customHeight="1">
      <c r="A26" s="502"/>
      <c r="B26" s="503" t="s">
        <v>368</v>
      </c>
      <c r="C26" s="87" t="s">
        <v>187</v>
      </c>
      <c r="D26" s="88" t="s">
        <v>101</v>
      </c>
      <c r="E26" s="596"/>
      <c r="F26" s="596" t="s">
        <v>7</v>
      </c>
      <c r="G26" s="596"/>
      <c r="H26" s="596"/>
      <c r="I26" s="596"/>
      <c r="J26" s="596"/>
      <c r="K26" s="596"/>
      <c r="L26" s="596"/>
      <c r="M26" s="596"/>
      <c r="N26" s="596"/>
      <c r="O26" s="596"/>
      <c r="P26" s="596"/>
      <c r="Q26" s="596"/>
      <c r="R26" s="596" t="s">
        <v>7</v>
      </c>
      <c r="S26" s="596"/>
      <c r="T26" s="596"/>
      <c r="U26" s="596"/>
      <c r="V26" s="596"/>
      <c r="W26" s="596"/>
      <c r="X26" s="596"/>
      <c r="Y26" s="596"/>
      <c r="Z26" s="596"/>
      <c r="AA26" s="596"/>
      <c r="AB26" s="596"/>
      <c r="AC26" s="596"/>
      <c r="AD26" s="596"/>
      <c r="AE26" s="596"/>
      <c r="AF26" s="596"/>
      <c r="AG26" s="596" t="s">
        <v>7</v>
      </c>
      <c r="AH26" s="596" t="s">
        <v>7</v>
      </c>
      <c r="AI26" s="596" t="s">
        <v>7</v>
      </c>
      <c r="AJ26" s="596" t="s">
        <v>7</v>
      </c>
      <c r="AK26" s="596"/>
      <c r="AL26" s="596" t="s">
        <v>7</v>
      </c>
      <c r="AM26" s="596"/>
      <c r="AN26" s="596"/>
      <c r="AO26" s="596"/>
      <c r="AP26" s="596"/>
    </row>
    <row r="27" spans="1:42" ht="88.5" customHeight="1">
      <c r="A27" s="502"/>
      <c r="B27" s="504"/>
      <c r="C27" s="87" t="s">
        <v>188</v>
      </c>
      <c r="D27" s="88" t="s">
        <v>750</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6" t="s">
        <v>7</v>
      </c>
      <c r="AG27" s="596" t="s">
        <v>7</v>
      </c>
      <c r="AH27" s="596" t="s">
        <v>7</v>
      </c>
      <c r="AI27" s="596" t="s">
        <v>7</v>
      </c>
      <c r="AJ27" s="596" t="s">
        <v>7</v>
      </c>
      <c r="AK27" s="596"/>
      <c r="AL27" s="596"/>
      <c r="AM27" s="596"/>
      <c r="AN27" s="596"/>
      <c r="AO27" s="596"/>
      <c r="AP27" s="596"/>
    </row>
    <row r="28" spans="1:42" ht="88.5" customHeight="1">
      <c r="A28" s="502"/>
      <c r="B28" s="504"/>
      <c r="C28" s="87" t="s">
        <v>189</v>
      </c>
      <c r="D28" s="89" t="s">
        <v>104</v>
      </c>
      <c r="E28" s="596"/>
      <c r="F28" s="596"/>
      <c r="G28" s="596"/>
      <c r="H28" s="596"/>
      <c r="I28" s="596"/>
      <c r="J28" s="596"/>
      <c r="K28" s="596"/>
      <c r="L28" s="596"/>
      <c r="M28" s="596"/>
      <c r="N28" s="596"/>
      <c r="O28" s="596"/>
      <c r="P28" s="596"/>
      <c r="Q28" s="596"/>
      <c r="R28" s="596" t="s">
        <v>7</v>
      </c>
      <c r="S28" s="596" t="s">
        <v>7</v>
      </c>
      <c r="T28" s="596" t="s">
        <v>7</v>
      </c>
      <c r="U28" s="596"/>
      <c r="V28" s="596"/>
      <c r="W28" s="596"/>
      <c r="X28" s="596"/>
      <c r="Y28" s="596"/>
      <c r="Z28" s="596"/>
      <c r="AA28" s="596"/>
      <c r="AB28" s="596"/>
      <c r="AC28" s="596"/>
      <c r="AD28" s="596"/>
      <c r="AE28" s="596"/>
      <c r="AF28" s="596"/>
      <c r="AG28" s="596" t="s">
        <v>7</v>
      </c>
      <c r="AH28" s="596" t="s">
        <v>7</v>
      </c>
      <c r="AI28" s="596" t="s">
        <v>7</v>
      </c>
      <c r="AJ28" s="596" t="s">
        <v>7</v>
      </c>
      <c r="AK28" s="596" t="s">
        <v>7</v>
      </c>
      <c r="AL28" s="596"/>
      <c r="AM28" s="596"/>
      <c r="AN28" s="596" t="s">
        <v>7</v>
      </c>
      <c r="AO28" s="596"/>
      <c r="AP28" s="596"/>
    </row>
    <row r="29" spans="1:42" ht="88.5" customHeight="1">
      <c r="A29" s="502"/>
      <c r="B29" s="505"/>
      <c r="C29" s="87" t="s">
        <v>190</v>
      </c>
      <c r="D29" s="89" t="s">
        <v>342</v>
      </c>
      <c r="E29" s="596"/>
      <c r="F29" s="596"/>
      <c r="G29" s="596"/>
      <c r="H29" s="596"/>
      <c r="I29" s="596"/>
      <c r="J29" s="596"/>
      <c r="K29" s="596"/>
      <c r="L29" s="596"/>
      <c r="M29" s="596"/>
      <c r="N29" s="596"/>
      <c r="O29" s="596"/>
      <c r="P29" s="596"/>
      <c r="Q29" s="596"/>
      <c r="R29" s="596" t="s">
        <v>7</v>
      </c>
      <c r="S29" s="596" t="s">
        <v>7</v>
      </c>
      <c r="T29" s="596" t="s">
        <v>7</v>
      </c>
      <c r="U29" s="596"/>
      <c r="V29" s="596"/>
      <c r="W29" s="596"/>
      <c r="X29" s="596"/>
      <c r="Y29" s="596"/>
      <c r="Z29" s="596"/>
      <c r="AA29" s="596"/>
      <c r="AB29" s="596"/>
      <c r="AC29" s="596"/>
      <c r="AD29" s="596"/>
      <c r="AE29" s="596"/>
      <c r="AF29" s="596"/>
      <c r="AG29" s="596" t="s">
        <v>7</v>
      </c>
      <c r="AH29" s="596" t="s">
        <v>7</v>
      </c>
      <c r="AI29" s="596" t="s">
        <v>7</v>
      </c>
      <c r="AJ29" s="596" t="s">
        <v>7</v>
      </c>
      <c r="AK29" s="596" t="s">
        <v>7</v>
      </c>
      <c r="AL29" s="596"/>
      <c r="AM29" s="596" t="s">
        <v>7</v>
      </c>
      <c r="AN29" s="596" t="s">
        <v>7</v>
      </c>
      <c r="AO29" s="596"/>
      <c r="AP29" s="596"/>
    </row>
    <row r="30" spans="1:42" ht="79.5" customHeight="1">
      <c r="A30" s="502"/>
      <c r="B30" s="501" t="s">
        <v>367</v>
      </c>
      <c r="C30" s="87" t="s">
        <v>191</v>
      </c>
      <c r="D30" s="88" t="s">
        <v>105</v>
      </c>
      <c r="E30" s="596"/>
      <c r="F30" s="596"/>
      <c r="G30" s="596"/>
      <c r="H30" s="596"/>
      <c r="I30" s="596"/>
      <c r="J30" s="596"/>
      <c r="K30" s="596"/>
      <c r="L30" s="596"/>
      <c r="M30" s="596"/>
      <c r="N30" s="596"/>
      <c r="O30" s="596"/>
      <c r="P30" s="596"/>
      <c r="Q30" s="596"/>
      <c r="R30" s="596"/>
      <c r="S30" s="596"/>
      <c r="T30" s="596" t="s">
        <v>7</v>
      </c>
      <c r="U30" s="596"/>
      <c r="V30" s="596"/>
      <c r="W30" s="596"/>
      <c r="X30" s="596"/>
      <c r="Y30" s="596"/>
      <c r="Z30" s="596"/>
      <c r="AA30" s="596"/>
      <c r="AB30" s="596"/>
      <c r="AC30" s="596" t="s">
        <v>7</v>
      </c>
      <c r="AD30" s="596"/>
      <c r="AE30" s="596"/>
      <c r="AF30" s="596"/>
      <c r="AG30" s="596" t="s">
        <v>7</v>
      </c>
      <c r="AH30" s="596" t="s">
        <v>7</v>
      </c>
      <c r="AI30" s="596" t="s">
        <v>7</v>
      </c>
      <c r="AJ30" s="596" t="s">
        <v>7</v>
      </c>
      <c r="AK30" s="596" t="s">
        <v>7</v>
      </c>
      <c r="AL30" s="596"/>
      <c r="AM30" s="596"/>
      <c r="AN30" s="596"/>
      <c r="AO30" s="596"/>
      <c r="AP30" s="596"/>
    </row>
    <row r="31" spans="1:42" ht="64.5" customHeight="1">
      <c r="A31" s="502"/>
      <c r="B31" s="501"/>
      <c r="C31" s="87" t="s">
        <v>752</v>
      </c>
      <c r="D31" s="89" t="s">
        <v>151</v>
      </c>
      <c r="E31" s="596"/>
      <c r="F31" s="596"/>
      <c r="G31" s="596"/>
      <c r="H31" s="596"/>
      <c r="I31" s="596"/>
      <c r="J31" s="596"/>
      <c r="K31" s="596"/>
      <c r="L31" s="596"/>
      <c r="M31" s="596"/>
      <c r="N31" s="596"/>
      <c r="O31" s="596"/>
      <c r="P31" s="596"/>
      <c r="Q31" s="596"/>
      <c r="R31" s="596"/>
      <c r="S31" s="596"/>
      <c r="T31" s="596"/>
      <c r="U31" s="596"/>
      <c r="V31" s="596"/>
      <c r="W31" s="596"/>
      <c r="X31" s="596"/>
      <c r="Y31" s="596"/>
      <c r="Z31" s="596"/>
      <c r="AA31" s="596"/>
      <c r="AB31" s="596"/>
      <c r="AC31" s="596"/>
      <c r="AD31" s="596"/>
      <c r="AE31" s="596"/>
      <c r="AF31" s="596"/>
      <c r="AG31" s="596"/>
      <c r="AH31" s="596"/>
      <c r="AI31" s="596" t="s">
        <v>7</v>
      </c>
      <c r="AJ31" s="596" t="s">
        <v>7</v>
      </c>
      <c r="AK31" s="596"/>
      <c r="AL31" s="596"/>
      <c r="AM31" s="596"/>
      <c r="AN31" s="596"/>
      <c r="AO31" s="596"/>
      <c r="AP31" s="596"/>
    </row>
    <row r="32" spans="1:42" ht="99" customHeight="1">
      <c r="A32" s="502" t="s">
        <v>366</v>
      </c>
      <c r="B32" s="501" t="s">
        <v>365</v>
      </c>
      <c r="C32" s="87" t="s">
        <v>198</v>
      </c>
      <c r="D32" s="89" t="s">
        <v>128</v>
      </c>
      <c r="E32" s="596"/>
      <c r="F32" s="596"/>
      <c r="G32" s="596"/>
      <c r="H32" s="596"/>
      <c r="I32" s="596"/>
      <c r="J32" s="596" t="s">
        <v>7</v>
      </c>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t="s">
        <v>7</v>
      </c>
      <c r="AK32" s="596" t="s">
        <v>7</v>
      </c>
      <c r="AL32" s="596"/>
      <c r="AM32" s="596"/>
      <c r="AN32" s="596"/>
      <c r="AO32" s="596"/>
      <c r="AP32" s="596"/>
    </row>
    <row r="33" spans="1:42" ht="99" customHeight="1">
      <c r="A33" s="502"/>
      <c r="B33" s="501"/>
      <c r="C33" s="87" t="s">
        <v>199</v>
      </c>
      <c r="D33" s="89" t="s">
        <v>130</v>
      </c>
      <c r="E33" s="596"/>
      <c r="F33" s="596"/>
      <c r="G33" s="596"/>
      <c r="H33" s="596"/>
      <c r="I33" s="596"/>
      <c r="J33" s="596" t="s">
        <v>7</v>
      </c>
      <c r="K33" s="596"/>
      <c r="L33" s="596"/>
      <c r="M33" s="596"/>
      <c r="N33" s="596"/>
      <c r="O33" s="596"/>
      <c r="P33" s="596"/>
      <c r="Q33" s="596"/>
      <c r="R33" s="596"/>
      <c r="S33" s="596"/>
      <c r="T33" s="596"/>
      <c r="U33" s="596"/>
      <c r="V33" s="596"/>
      <c r="W33" s="596"/>
      <c r="X33" s="596"/>
      <c r="Y33" s="596"/>
      <c r="Z33" s="596"/>
      <c r="AA33" s="596"/>
      <c r="AB33" s="596"/>
      <c r="AC33" s="596"/>
      <c r="AD33" s="596"/>
      <c r="AE33" s="596"/>
      <c r="AF33" s="596"/>
      <c r="AG33" s="596"/>
      <c r="AH33" s="596"/>
      <c r="AI33" s="596"/>
      <c r="AJ33" s="596" t="s">
        <v>7</v>
      </c>
      <c r="AK33" s="596" t="s">
        <v>7</v>
      </c>
      <c r="AL33" s="596"/>
      <c r="AM33" s="596"/>
      <c r="AN33" s="596"/>
      <c r="AO33" s="596"/>
      <c r="AP33" s="596"/>
    </row>
    <row r="34" spans="1:42" ht="78.75" customHeight="1">
      <c r="A34" s="502"/>
      <c r="B34" s="501" t="s">
        <v>364</v>
      </c>
      <c r="C34" s="87" t="s">
        <v>200</v>
      </c>
      <c r="D34" s="89" t="s">
        <v>107</v>
      </c>
      <c r="E34" s="596"/>
      <c r="F34" s="596"/>
      <c r="G34" s="596"/>
      <c r="H34" s="596"/>
      <c r="I34" s="596"/>
      <c r="J34" s="596"/>
      <c r="K34" s="596"/>
      <c r="L34" s="596"/>
      <c r="M34" s="596"/>
      <c r="N34" s="596"/>
      <c r="O34" s="596"/>
      <c r="P34" s="596"/>
      <c r="Q34" s="596"/>
      <c r="R34" s="596" t="s">
        <v>7</v>
      </c>
      <c r="S34" s="596" t="s">
        <v>7</v>
      </c>
      <c r="T34" s="596" t="s">
        <v>7</v>
      </c>
      <c r="U34" s="596"/>
      <c r="V34" s="596"/>
      <c r="W34" s="596"/>
      <c r="X34" s="596"/>
      <c r="Y34" s="596"/>
      <c r="Z34" s="596"/>
      <c r="AA34" s="596"/>
      <c r="AB34" s="596"/>
      <c r="AC34" s="596"/>
      <c r="AD34" s="596"/>
      <c r="AE34" s="596"/>
      <c r="AF34" s="596"/>
      <c r="AG34" s="596"/>
      <c r="AH34" s="596"/>
      <c r="AI34" s="596"/>
      <c r="AJ34" s="596" t="s">
        <v>7</v>
      </c>
      <c r="AK34" s="596" t="s">
        <v>7</v>
      </c>
      <c r="AL34" s="596"/>
      <c r="AM34" s="596"/>
      <c r="AN34" s="596"/>
      <c r="AO34" s="596"/>
      <c r="AP34" s="596"/>
    </row>
    <row r="35" spans="1:42" ht="78.75" customHeight="1">
      <c r="A35" s="502"/>
      <c r="B35" s="501"/>
      <c r="C35" s="87" t="s">
        <v>201</v>
      </c>
      <c r="D35" s="88" t="s">
        <v>109</v>
      </c>
      <c r="E35" s="596"/>
      <c r="F35" s="596"/>
      <c r="G35" s="596"/>
      <c r="H35" s="596"/>
      <c r="I35" s="596"/>
      <c r="J35" s="596"/>
      <c r="K35" s="596"/>
      <c r="L35" s="596"/>
      <c r="M35" s="596"/>
      <c r="N35" s="596"/>
      <c r="O35" s="596"/>
      <c r="P35" s="596"/>
      <c r="Q35" s="596"/>
      <c r="R35" s="596"/>
      <c r="S35" s="596"/>
      <c r="T35" s="596"/>
      <c r="U35" s="596"/>
      <c r="V35" s="596"/>
      <c r="W35" s="596"/>
      <c r="X35" s="596"/>
      <c r="Y35" s="596"/>
      <c r="Z35" s="596"/>
      <c r="AA35" s="596"/>
      <c r="AB35" s="596"/>
      <c r="AC35" s="596" t="s">
        <v>7</v>
      </c>
      <c r="AD35" s="596"/>
      <c r="AE35" s="596" t="s">
        <v>7</v>
      </c>
      <c r="AF35" s="596"/>
      <c r="AG35" s="596"/>
      <c r="AH35" s="596"/>
      <c r="AI35" s="596"/>
      <c r="AJ35" s="596" t="s">
        <v>7</v>
      </c>
      <c r="AK35" s="596" t="s">
        <v>7</v>
      </c>
      <c r="AL35" s="596"/>
      <c r="AM35" s="596"/>
      <c r="AN35" s="596"/>
      <c r="AO35" s="596"/>
      <c r="AP35" s="596"/>
    </row>
    <row r="36" spans="1:42" ht="86.25" customHeight="1">
      <c r="A36" s="502"/>
      <c r="B36" s="501" t="s">
        <v>363</v>
      </c>
      <c r="C36" s="87" t="s">
        <v>202</v>
      </c>
      <c r="D36" s="88" t="s">
        <v>110</v>
      </c>
      <c r="E36" s="596"/>
      <c r="F36" s="596"/>
      <c r="G36" s="596"/>
      <c r="H36" s="596"/>
      <c r="I36" s="596"/>
      <c r="J36" s="596"/>
      <c r="K36" s="596"/>
      <c r="L36" s="596"/>
      <c r="M36" s="596"/>
      <c r="N36" s="596"/>
      <c r="O36" s="596"/>
      <c r="P36" s="596"/>
      <c r="Q36" s="596"/>
      <c r="R36" s="596" t="s">
        <v>7</v>
      </c>
      <c r="S36" s="596" t="s">
        <v>7</v>
      </c>
      <c r="T36" s="596" t="s">
        <v>7</v>
      </c>
      <c r="U36" s="596"/>
      <c r="V36" s="596"/>
      <c r="W36" s="596"/>
      <c r="X36" s="596"/>
      <c r="Y36" s="596"/>
      <c r="Z36" s="596"/>
      <c r="AA36" s="596"/>
      <c r="AB36" s="596"/>
      <c r="AC36" s="596"/>
      <c r="AD36" s="596"/>
      <c r="AE36" s="596"/>
      <c r="AF36" s="596"/>
      <c r="AG36" s="596"/>
      <c r="AH36" s="596"/>
      <c r="AI36" s="596"/>
      <c r="AJ36" s="596"/>
      <c r="AK36" s="596" t="s">
        <v>7</v>
      </c>
      <c r="AL36" s="596"/>
      <c r="AM36" s="596"/>
      <c r="AN36" s="596"/>
      <c r="AO36" s="596"/>
      <c r="AP36" s="596"/>
    </row>
    <row r="37" spans="1:42" ht="86.25" customHeight="1">
      <c r="A37" s="502"/>
      <c r="B37" s="501"/>
      <c r="C37" s="87" t="s">
        <v>203</v>
      </c>
      <c r="D37" s="89" t="s">
        <v>45</v>
      </c>
      <c r="E37" s="596"/>
      <c r="F37" s="596"/>
      <c r="G37" s="596"/>
      <c r="H37" s="596"/>
      <c r="I37" s="596"/>
      <c r="J37" s="596"/>
      <c r="K37" s="596"/>
      <c r="L37" s="596"/>
      <c r="M37" s="596"/>
      <c r="N37" s="596"/>
      <c r="O37" s="596"/>
      <c r="P37" s="596" t="s">
        <v>7</v>
      </c>
      <c r="Q37" s="596"/>
      <c r="R37" s="596"/>
      <c r="S37" s="596"/>
      <c r="T37" s="596"/>
      <c r="U37" s="596"/>
      <c r="V37" s="596"/>
      <c r="W37" s="596"/>
      <c r="X37" s="596"/>
      <c r="Y37" s="596"/>
      <c r="Z37" s="596"/>
      <c r="AA37" s="596"/>
      <c r="AB37" s="596"/>
      <c r="AC37" s="596"/>
      <c r="AD37" s="596"/>
      <c r="AE37" s="596"/>
      <c r="AF37" s="596"/>
      <c r="AG37" s="596"/>
      <c r="AH37" s="596"/>
      <c r="AI37" s="596"/>
      <c r="AJ37" s="596"/>
      <c r="AK37" s="596" t="s">
        <v>7</v>
      </c>
      <c r="AL37" s="596"/>
      <c r="AM37" s="596"/>
      <c r="AN37" s="596"/>
      <c r="AO37" s="596"/>
      <c r="AP37" s="596"/>
    </row>
    <row r="38" spans="1:42" ht="85.5" customHeight="1">
      <c r="A38" s="502"/>
      <c r="B38" s="501" t="s">
        <v>362</v>
      </c>
      <c r="C38" s="87" t="s">
        <v>204</v>
      </c>
      <c r="D38" s="89" t="s">
        <v>48</v>
      </c>
      <c r="E38" s="596"/>
      <c r="F38" s="596"/>
      <c r="G38" s="596"/>
      <c r="H38" s="596"/>
      <c r="I38" s="596"/>
      <c r="J38" s="596"/>
      <c r="K38" s="596"/>
      <c r="L38" s="596"/>
      <c r="M38" s="596"/>
      <c r="N38" s="596"/>
      <c r="O38" s="596"/>
      <c r="P38" s="596" t="s">
        <v>7</v>
      </c>
      <c r="Q38" s="596"/>
      <c r="R38" s="596"/>
      <c r="S38" s="596"/>
      <c r="T38" s="596"/>
      <c r="U38" s="596"/>
      <c r="V38" s="596"/>
      <c r="W38" s="596"/>
      <c r="X38" s="596"/>
      <c r="Y38" s="596"/>
      <c r="Z38" s="596"/>
      <c r="AA38" s="596"/>
      <c r="AB38" s="596"/>
      <c r="AC38" s="596"/>
      <c r="AD38" s="596"/>
      <c r="AE38" s="596" t="s">
        <v>7</v>
      </c>
      <c r="AF38" s="596"/>
      <c r="AG38" s="596"/>
      <c r="AH38" s="596"/>
      <c r="AI38" s="596"/>
      <c r="AJ38" s="596"/>
      <c r="AK38" s="596" t="s">
        <v>7</v>
      </c>
      <c r="AL38" s="596"/>
      <c r="AM38" s="596"/>
      <c r="AN38" s="596"/>
      <c r="AO38" s="596"/>
      <c r="AP38" s="596"/>
    </row>
    <row r="39" spans="1:42" ht="85.5" customHeight="1">
      <c r="A39" s="502"/>
      <c r="B39" s="501"/>
      <c r="C39" s="87" t="s">
        <v>205</v>
      </c>
      <c r="D39" s="89" t="s">
        <v>236</v>
      </c>
      <c r="E39" s="596"/>
      <c r="F39" s="596"/>
      <c r="G39" s="596"/>
      <c r="H39" s="596" t="s">
        <v>7</v>
      </c>
      <c r="I39" s="596"/>
      <c r="J39" s="596"/>
      <c r="K39" s="596"/>
      <c r="L39" s="596"/>
      <c r="M39" s="596"/>
      <c r="N39" s="596"/>
      <c r="O39" s="596"/>
      <c r="P39" s="596" t="s">
        <v>7</v>
      </c>
      <c r="Q39" s="596"/>
      <c r="R39" s="596"/>
      <c r="S39" s="596"/>
      <c r="T39" s="596"/>
      <c r="U39" s="596"/>
      <c r="V39" s="596"/>
      <c r="W39" s="596"/>
      <c r="X39" s="596"/>
      <c r="Y39" s="596"/>
      <c r="Z39" s="596"/>
      <c r="AA39" s="596"/>
      <c r="AB39" s="596"/>
      <c r="AC39" s="596" t="s">
        <v>7</v>
      </c>
      <c r="AD39" s="596"/>
      <c r="AE39" s="596" t="s">
        <v>7</v>
      </c>
      <c r="AF39" s="596"/>
      <c r="AG39" s="596"/>
      <c r="AH39" s="596"/>
      <c r="AI39" s="596"/>
      <c r="AJ39" s="596"/>
      <c r="AK39" s="596" t="s">
        <v>7</v>
      </c>
      <c r="AL39" s="596"/>
      <c r="AM39" s="596"/>
      <c r="AN39" s="596"/>
      <c r="AO39" s="596"/>
      <c r="AP39" s="596"/>
    </row>
    <row r="40" spans="1:42" ht="60">
      <c r="A40" s="509" t="s">
        <v>361</v>
      </c>
      <c r="B40" s="501" t="s">
        <v>360</v>
      </c>
      <c r="C40" s="87" t="s">
        <v>240</v>
      </c>
      <c r="D40" s="88" t="s">
        <v>359</v>
      </c>
      <c r="E40" s="596" t="s">
        <v>7</v>
      </c>
      <c r="F40" s="596"/>
      <c r="G40" s="596"/>
      <c r="H40" s="596" t="s">
        <v>7</v>
      </c>
      <c r="I40" s="596"/>
      <c r="J40" s="596"/>
      <c r="K40" s="596"/>
      <c r="L40" s="596"/>
      <c r="M40" s="596"/>
      <c r="N40" s="596"/>
      <c r="O40" s="596"/>
      <c r="P40" s="596"/>
      <c r="Q40" s="596" t="s">
        <v>7</v>
      </c>
      <c r="R40" s="596" t="s">
        <v>7</v>
      </c>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row>
    <row r="41" spans="1:42" ht="48">
      <c r="A41" s="509"/>
      <c r="B41" s="501"/>
      <c r="C41" s="87" t="s">
        <v>241</v>
      </c>
      <c r="D41" s="88" t="s">
        <v>291</v>
      </c>
      <c r="E41" s="596"/>
      <c r="F41" s="596"/>
      <c r="G41" s="596"/>
      <c r="H41" s="596"/>
      <c r="I41" s="596"/>
      <c r="J41" s="596"/>
      <c r="K41" s="596"/>
      <c r="L41" s="596"/>
      <c r="M41" s="596"/>
      <c r="N41" s="596"/>
      <c r="O41" s="596"/>
      <c r="P41" s="596"/>
      <c r="Q41" s="596" t="s">
        <v>7</v>
      </c>
      <c r="R41" s="596"/>
      <c r="S41" s="596"/>
      <c r="T41" s="596"/>
      <c r="U41" s="596"/>
      <c r="V41" s="596"/>
      <c r="W41" s="596"/>
      <c r="X41" s="596"/>
      <c r="Y41" s="596"/>
      <c r="Z41" s="596"/>
      <c r="AA41" s="596"/>
      <c r="AB41" s="596"/>
      <c r="AC41" s="596"/>
      <c r="AD41" s="596"/>
      <c r="AE41" s="596"/>
      <c r="AF41" s="596"/>
      <c r="AG41" s="596"/>
      <c r="AH41" s="596"/>
      <c r="AI41" s="596"/>
      <c r="AJ41" s="596"/>
      <c r="AK41" s="596"/>
      <c r="AL41" s="596"/>
      <c r="AM41" s="596"/>
      <c r="AN41" s="596"/>
      <c r="AO41" s="596"/>
      <c r="AP41" s="596"/>
    </row>
    <row r="42" spans="1:42" ht="48">
      <c r="A42" s="509"/>
      <c r="B42" s="501"/>
      <c r="C42" s="87" t="s">
        <v>242</v>
      </c>
      <c r="D42" s="88" t="s">
        <v>292</v>
      </c>
      <c r="E42" s="596"/>
      <c r="F42" s="596"/>
      <c r="G42" s="596"/>
      <c r="H42" s="596"/>
      <c r="I42" s="596"/>
      <c r="J42" s="596"/>
      <c r="K42" s="596"/>
      <c r="L42" s="596"/>
      <c r="M42" s="596"/>
      <c r="N42" s="596"/>
      <c r="O42" s="596"/>
      <c r="P42" s="596"/>
      <c r="Q42" s="596" t="s">
        <v>7</v>
      </c>
      <c r="R42" s="596"/>
      <c r="S42" s="596"/>
      <c r="T42" s="596"/>
      <c r="U42" s="596"/>
      <c r="V42" s="596"/>
      <c r="W42" s="596"/>
      <c r="X42" s="596"/>
      <c r="Y42" s="596"/>
      <c r="Z42" s="596"/>
      <c r="AA42" s="596"/>
      <c r="AB42" s="596"/>
      <c r="AC42" s="596"/>
      <c r="AD42" s="596"/>
      <c r="AE42" s="596"/>
      <c r="AF42" s="596"/>
      <c r="AG42" s="596"/>
      <c r="AH42" s="596"/>
      <c r="AI42" s="596"/>
      <c r="AJ42" s="596"/>
      <c r="AK42" s="596"/>
      <c r="AL42" s="596"/>
      <c r="AM42" s="596"/>
      <c r="AN42" s="596"/>
      <c r="AO42" s="596"/>
      <c r="AP42" s="596"/>
    </row>
    <row r="43" spans="1:42" ht="84">
      <c r="A43" s="509"/>
      <c r="B43" s="501"/>
      <c r="C43" s="87" t="s">
        <v>243</v>
      </c>
      <c r="D43" s="88" t="s">
        <v>294</v>
      </c>
      <c r="E43" s="596"/>
      <c r="F43" s="596"/>
      <c r="G43" s="596"/>
      <c r="H43" s="596"/>
      <c r="I43" s="596"/>
      <c r="J43" s="596"/>
      <c r="K43" s="596"/>
      <c r="L43" s="596"/>
      <c r="M43" s="596"/>
      <c r="N43" s="596"/>
      <c r="O43" s="596"/>
      <c r="P43" s="596"/>
      <c r="Q43" s="596" t="s">
        <v>7</v>
      </c>
      <c r="R43" s="596"/>
      <c r="S43" s="596"/>
      <c r="T43" s="596"/>
      <c r="U43" s="596"/>
      <c r="V43" s="596"/>
      <c r="W43" s="596"/>
      <c r="X43" s="596"/>
      <c r="Y43" s="596"/>
      <c r="Z43" s="596"/>
      <c r="AA43" s="596"/>
      <c r="AB43" s="596"/>
      <c r="AC43" s="596"/>
      <c r="AD43" s="596"/>
      <c r="AE43" s="596"/>
      <c r="AF43" s="596"/>
      <c r="AG43" s="596"/>
      <c r="AH43" s="596"/>
      <c r="AI43" s="596"/>
      <c r="AJ43" s="596"/>
      <c r="AK43" s="596"/>
      <c r="AL43" s="596"/>
      <c r="AM43" s="596"/>
      <c r="AN43" s="596"/>
      <c r="AO43" s="596"/>
      <c r="AP43" s="596"/>
    </row>
    <row r="44" spans="1:42" ht="72">
      <c r="A44" s="509"/>
      <c r="B44" s="501"/>
      <c r="C44" s="87" t="s">
        <v>244</v>
      </c>
      <c r="D44" s="88" t="s">
        <v>296</v>
      </c>
      <c r="E44" s="596"/>
      <c r="F44" s="596"/>
      <c r="G44" s="596"/>
      <c r="H44" s="596"/>
      <c r="I44" s="596"/>
      <c r="J44" s="596"/>
      <c r="K44" s="596"/>
      <c r="L44" s="596"/>
      <c r="M44" s="596"/>
      <c r="N44" s="596"/>
      <c r="O44" s="596"/>
      <c r="P44" s="596"/>
      <c r="Q44" s="596" t="s">
        <v>7</v>
      </c>
      <c r="R44" s="596"/>
      <c r="S44" s="596"/>
      <c r="T44" s="596"/>
      <c r="U44" s="596"/>
      <c r="V44" s="596"/>
      <c r="W44" s="596"/>
      <c r="X44" s="596"/>
      <c r="Y44" s="596"/>
      <c r="Z44" s="596"/>
      <c r="AA44" s="596"/>
      <c r="AB44" s="596"/>
      <c r="AC44" s="596"/>
      <c r="AD44" s="596"/>
      <c r="AE44" s="596"/>
      <c r="AF44" s="596"/>
      <c r="AG44" s="596"/>
      <c r="AH44" s="596"/>
      <c r="AI44" s="596"/>
      <c r="AJ44" s="596"/>
      <c r="AK44" s="596"/>
      <c r="AL44" s="596"/>
      <c r="AM44" s="596"/>
      <c r="AN44" s="596"/>
      <c r="AO44" s="596"/>
      <c r="AP44" s="596"/>
    </row>
    <row r="45" spans="1:42" ht="72">
      <c r="A45" s="509"/>
      <c r="B45" s="501"/>
      <c r="C45" s="87" t="s">
        <v>245</v>
      </c>
      <c r="D45" s="88" t="s">
        <v>297</v>
      </c>
      <c r="E45" s="596"/>
      <c r="F45" s="596"/>
      <c r="G45" s="596"/>
      <c r="H45" s="596"/>
      <c r="I45" s="596"/>
      <c r="J45" s="596"/>
      <c r="K45" s="596"/>
      <c r="L45" s="596"/>
      <c r="M45" s="596"/>
      <c r="N45" s="596"/>
      <c r="O45" s="596"/>
      <c r="P45" s="596"/>
      <c r="Q45" s="596" t="s">
        <v>7</v>
      </c>
      <c r="R45" s="596"/>
      <c r="S45" s="596"/>
      <c r="T45" s="596"/>
      <c r="U45" s="596"/>
      <c r="V45" s="596"/>
      <c r="W45" s="596"/>
      <c r="X45" s="596"/>
      <c r="Y45" s="596"/>
      <c r="Z45" s="596"/>
      <c r="AA45" s="596"/>
      <c r="AB45" s="596"/>
      <c r="AC45" s="596"/>
      <c r="AD45" s="596"/>
      <c r="AE45" s="596"/>
      <c r="AF45" s="596"/>
      <c r="AG45" s="596"/>
      <c r="AH45" s="596"/>
      <c r="AI45" s="596"/>
      <c r="AJ45" s="596"/>
      <c r="AK45" s="596"/>
      <c r="AL45" s="596"/>
      <c r="AM45" s="596"/>
      <c r="AN45" s="596"/>
      <c r="AO45" s="596"/>
      <c r="AP45" s="596"/>
    </row>
    <row r="46" spans="1:42" ht="36">
      <c r="A46" s="509"/>
      <c r="B46" s="501"/>
      <c r="C46" s="87" t="s">
        <v>246</v>
      </c>
      <c r="D46" s="88" t="s">
        <v>298</v>
      </c>
      <c r="E46" s="596"/>
      <c r="F46" s="596"/>
      <c r="G46" s="596"/>
      <c r="H46" s="596"/>
      <c r="I46" s="596"/>
      <c r="J46" s="596"/>
      <c r="K46" s="596"/>
      <c r="L46" s="596"/>
      <c r="M46" s="596"/>
      <c r="N46" s="596"/>
      <c r="O46" s="596"/>
      <c r="P46" s="596"/>
      <c r="Q46" s="596" t="s">
        <v>7</v>
      </c>
      <c r="R46" s="596" t="s">
        <v>7</v>
      </c>
      <c r="S46" s="596"/>
      <c r="T46" s="596"/>
      <c r="U46" s="596"/>
      <c r="V46" s="596"/>
      <c r="W46" s="596"/>
      <c r="X46" s="596"/>
      <c r="Y46" s="596"/>
      <c r="Z46" s="596"/>
      <c r="AA46" s="596"/>
      <c r="AB46" s="596"/>
      <c r="AC46" s="596"/>
      <c r="AD46" s="596"/>
      <c r="AE46" s="596"/>
      <c r="AF46" s="596"/>
      <c r="AG46" s="596"/>
      <c r="AH46" s="596"/>
      <c r="AI46" s="596"/>
      <c r="AJ46" s="596"/>
      <c r="AK46" s="596"/>
      <c r="AL46" s="596"/>
      <c r="AM46" s="596"/>
      <c r="AN46" s="596"/>
      <c r="AO46" s="596"/>
      <c r="AP46" s="596"/>
    </row>
    <row r="47" spans="1:42" ht="60">
      <c r="A47" s="509"/>
      <c r="B47" s="501"/>
      <c r="C47" s="87" t="s">
        <v>301</v>
      </c>
      <c r="D47" s="88" t="s">
        <v>1675</v>
      </c>
      <c r="E47" s="596"/>
      <c r="F47" s="596"/>
      <c r="G47" s="596"/>
      <c r="H47" s="596"/>
      <c r="I47" s="596"/>
      <c r="J47" s="596"/>
      <c r="K47" s="596"/>
      <c r="L47" s="596"/>
      <c r="M47" s="596"/>
      <c r="N47" s="596"/>
      <c r="O47" s="596"/>
      <c r="P47" s="596"/>
      <c r="Q47" s="596" t="s">
        <v>7</v>
      </c>
      <c r="R47" s="596"/>
      <c r="S47" s="596"/>
      <c r="T47" s="596"/>
      <c r="U47" s="596"/>
      <c r="V47" s="596"/>
      <c r="W47" s="596"/>
      <c r="X47" s="596"/>
      <c r="Y47" s="596"/>
      <c r="Z47" s="596"/>
      <c r="AA47" s="596"/>
      <c r="AB47" s="596"/>
      <c r="AC47" s="596"/>
      <c r="AD47" s="596"/>
      <c r="AE47" s="596"/>
      <c r="AF47" s="596"/>
      <c r="AG47" s="596"/>
      <c r="AH47" s="596"/>
      <c r="AI47" s="596"/>
      <c r="AJ47" s="596"/>
      <c r="AK47" s="596"/>
      <c r="AL47" s="596"/>
      <c r="AM47" s="596"/>
      <c r="AN47" s="596"/>
      <c r="AO47" s="596"/>
      <c r="AP47" s="596"/>
    </row>
    <row r="48" spans="1:42" ht="36">
      <c r="A48" s="509"/>
      <c r="B48" s="501"/>
      <c r="C48" s="87" t="s">
        <v>302</v>
      </c>
      <c r="D48" s="88" t="s">
        <v>300</v>
      </c>
      <c r="E48" s="596" t="s">
        <v>7</v>
      </c>
      <c r="F48" s="596"/>
      <c r="G48" s="596"/>
      <c r="H48" s="596"/>
      <c r="I48" s="596"/>
      <c r="J48" s="596"/>
      <c r="K48" s="596"/>
      <c r="L48" s="596"/>
      <c r="M48" s="596"/>
      <c r="N48" s="596"/>
      <c r="O48" s="596"/>
      <c r="P48" s="596"/>
      <c r="Q48" s="596" t="s">
        <v>7</v>
      </c>
      <c r="R48" s="596"/>
      <c r="S48" s="596"/>
      <c r="T48" s="596"/>
      <c r="U48" s="596"/>
      <c r="V48" s="596"/>
      <c r="W48" s="596"/>
      <c r="X48" s="596"/>
      <c r="Y48" s="596"/>
      <c r="Z48" s="596"/>
      <c r="AA48" s="596"/>
      <c r="AB48" s="596"/>
      <c r="AC48" s="596"/>
      <c r="AD48" s="596"/>
      <c r="AE48" s="596"/>
      <c r="AF48" s="596"/>
      <c r="AG48" s="596"/>
      <c r="AH48" s="596"/>
      <c r="AI48" s="596"/>
      <c r="AJ48" s="596"/>
      <c r="AK48" s="596"/>
      <c r="AL48" s="596"/>
      <c r="AM48" s="596"/>
      <c r="AN48" s="596"/>
      <c r="AO48" s="596"/>
      <c r="AP48" s="596"/>
    </row>
    <row r="49" spans="1:42" ht="24">
      <c r="A49" s="509"/>
      <c r="B49" s="501"/>
      <c r="C49" s="87" t="s">
        <v>303</v>
      </c>
      <c r="D49" s="88" t="s">
        <v>299</v>
      </c>
      <c r="E49" s="596"/>
      <c r="F49" s="596"/>
      <c r="G49" s="596"/>
      <c r="H49" s="596"/>
      <c r="I49" s="596"/>
      <c r="J49" s="596"/>
      <c r="K49" s="596"/>
      <c r="L49" s="596"/>
      <c r="M49" s="596"/>
      <c r="N49" s="596"/>
      <c r="O49" s="596"/>
      <c r="P49" s="596"/>
      <c r="Q49" s="596" t="s">
        <v>7</v>
      </c>
      <c r="R49" s="596" t="s">
        <v>7</v>
      </c>
      <c r="S49" s="596"/>
      <c r="T49" s="596"/>
      <c r="U49" s="596"/>
      <c r="V49" s="596"/>
      <c r="W49" s="596"/>
      <c r="X49" s="596"/>
      <c r="Y49" s="596"/>
      <c r="Z49" s="596"/>
      <c r="AA49" s="596"/>
      <c r="AB49" s="596"/>
      <c r="AC49" s="596"/>
      <c r="AD49" s="596"/>
      <c r="AE49" s="596"/>
      <c r="AF49" s="596"/>
      <c r="AG49" s="596"/>
      <c r="AH49" s="596"/>
      <c r="AI49" s="596"/>
      <c r="AJ49" s="596"/>
      <c r="AK49" s="596"/>
      <c r="AL49" s="596"/>
      <c r="AM49" s="596"/>
      <c r="AN49" s="596"/>
      <c r="AO49" s="596"/>
      <c r="AP49" s="596"/>
    </row>
    <row r="50" spans="1:42" ht="48">
      <c r="A50" s="509"/>
      <c r="B50" s="501" t="s">
        <v>358</v>
      </c>
      <c r="C50" s="87" t="s">
        <v>304</v>
      </c>
      <c r="D50" s="88" t="s">
        <v>53</v>
      </c>
      <c r="E50" s="596" t="s">
        <v>7</v>
      </c>
      <c r="F50" s="596"/>
      <c r="G50" s="596"/>
      <c r="H50" s="596" t="s">
        <v>7</v>
      </c>
      <c r="I50" s="596" t="s">
        <v>7</v>
      </c>
      <c r="J50" s="596"/>
      <c r="K50" s="596" t="s">
        <v>7</v>
      </c>
      <c r="L50" s="596"/>
      <c r="M50" s="596"/>
      <c r="N50" s="596"/>
      <c r="O50" s="596"/>
      <c r="P50" s="596"/>
      <c r="Q50" s="596" t="s">
        <v>7</v>
      </c>
      <c r="R50" s="596"/>
      <c r="S50" s="596" t="s">
        <v>7</v>
      </c>
      <c r="T50" s="596"/>
      <c r="U50" s="596"/>
      <c r="V50" s="596"/>
      <c r="W50" s="596"/>
      <c r="X50" s="596"/>
      <c r="Y50" s="596"/>
      <c r="Z50" s="596"/>
      <c r="AA50" s="596"/>
      <c r="AB50" s="596"/>
      <c r="AC50" s="596"/>
      <c r="AD50" s="596"/>
      <c r="AE50" s="596"/>
      <c r="AF50" s="596"/>
      <c r="AG50" s="596"/>
      <c r="AH50" s="596"/>
      <c r="AI50" s="596"/>
      <c r="AJ50" s="596"/>
      <c r="AK50" s="596"/>
      <c r="AL50" s="596"/>
      <c r="AM50" s="596"/>
      <c r="AN50" s="596"/>
      <c r="AO50" s="596"/>
      <c r="AP50" s="596"/>
    </row>
    <row r="51" spans="1:42" ht="64.5" customHeight="1">
      <c r="A51" s="509"/>
      <c r="B51" s="501"/>
      <c r="C51" s="87" t="s">
        <v>305</v>
      </c>
      <c r="D51" s="88" t="s">
        <v>54</v>
      </c>
      <c r="E51" s="596" t="s">
        <v>7</v>
      </c>
      <c r="F51" s="596"/>
      <c r="G51" s="596"/>
      <c r="H51" s="596" t="s">
        <v>7</v>
      </c>
      <c r="I51" s="596" t="s">
        <v>7</v>
      </c>
      <c r="J51" s="596"/>
      <c r="K51" s="596"/>
      <c r="L51" s="596"/>
      <c r="M51" s="596"/>
      <c r="N51" s="596"/>
      <c r="O51" s="596"/>
      <c r="P51" s="596"/>
      <c r="Q51" s="596" t="s">
        <v>7</v>
      </c>
      <c r="R51" s="596"/>
      <c r="S51" s="596"/>
      <c r="T51" s="596"/>
      <c r="U51" s="596"/>
      <c r="V51" s="596"/>
      <c r="W51" s="596"/>
      <c r="X51" s="596"/>
      <c r="Y51" s="596"/>
      <c r="Z51" s="596"/>
      <c r="AA51" s="596"/>
      <c r="AB51" s="596"/>
      <c r="AC51" s="596"/>
      <c r="AD51" s="596"/>
      <c r="AE51" s="596" t="s">
        <v>7</v>
      </c>
      <c r="AF51" s="596"/>
      <c r="AG51" s="596"/>
      <c r="AH51" s="596"/>
      <c r="AI51" s="596"/>
      <c r="AJ51" s="596"/>
      <c r="AK51" s="596"/>
      <c r="AL51" s="596"/>
      <c r="AM51" s="596"/>
      <c r="AN51" s="596"/>
      <c r="AO51" s="596"/>
      <c r="AP51" s="596"/>
    </row>
    <row r="52" spans="1:42" ht="24">
      <c r="A52" s="502" t="s">
        <v>357</v>
      </c>
      <c r="B52" s="501" t="s">
        <v>356</v>
      </c>
      <c r="C52" s="87" t="s">
        <v>218</v>
      </c>
      <c r="D52" s="88" t="s">
        <v>112</v>
      </c>
      <c r="E52" s="596"/>
      <c r="F52" s="596"/>
      <c r="G52" s="596"/>
      <c r="H52" s="596"/>
      <c r="I52" s="596"/>
      <c r="J52" s="596"/>
      <c r="K52" s="596"/>
      <c r="L52" s="596"/>
      <c r="M52" s="596"/>
      <c r="N52" s="596"/>
      <c r="O52" s="596"/>
      <c r="P52" s="596"/>
      <c r="Q52" s="596"/>
      <c r="R52" s="596"/>
      <c r="S52" s="596"/>
      <c r="T52" s="596"/>
      <c r="U52" s="596"/>
      <c r="V52" s="596"/>
      <c r="W52" s="596"/>
      <c r="X52" s="596"/>
      <c r="Y52" s="596"/>
      <c r="Z52" s="596"/>
      <c r="AA52" s="596"/>
      <c r="AB52" s="596"/>
      <c r="AC52" s="596" t="s">
        <v>7</v>
      </c>
      <c r="AD52" s="596"/>
      <c r="AE52" s="596"/>
      <c r="AF52" s="596"/>
      <c r="AG52" s="596"/>
      <c r="AH52" s="596"/>
      <c r="AI52" s="596"/>
      <c r="AJ52" s="596"/>
      <c r="AK52" s="596" t="s">
        <v>7</v>
      </c>
      <c r="AL52" s="596" t="s">
        <v>7</v>
      </c>
      <c r="AM52" s="596"/>
      <c r="AN52" s="596"/>
      <c r="AO52" s="596"/>
      <c r="AP52" s="596"/>
    </row>
    <row r="53" spans="1:42" ht="24">
      <c r="A53" s="502"/>
      <c r="B53" s="501"/>
      <c r="C53" s="87" t="s">
        <v>219</v>
      </c>
      <c r="D53" s="90" t="s">
        <v>113</v>
      </c>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c r="AD53" s="596"/>
      <c r="AE53" s="596"/>
      <c r="AF53" s="596"/>
      <c r="AG53" s="596" t="s">
        <v>7</v>
      </c>
      <c r="AH53" s="596" t="s">
        <v>7</v>
      </c>
      <c r="AI53" s="596" t="s">
        <v>7</v>
      </c>
      <c r="AJ53" s="596" t="s">
        <v>7</v>
      </c>
      <c r="AK53" s="596" t="s">
        <v>7</v>
      </c>
      <c r="AL53" s="596"/>
      <c r="AM53" s="596"/>
      <c r="AN53" s="596"/>
      <c r="AO53" s="596"/>
      <c r="AP53" s="596"/>
    </row>
    <row r="54" spans="1:42" ht="36">
      <c r="A54" s="502"/>
      <c r="B54" s="501"/>
      <c r="C54" s="87" t="s">
        <v>220</v>
      </c>
      <c r="D54" s="90" t="s">
        <v>1198</v>
      </c>
      <c r="E54" s="596"/>
      <c r="F54" s="596"/>
      <c r="G54" s="596"/>
      <c r="H54" s="596"/>
      <c r="I54" s="596"/>
      <c r="J54" s="596"/>
      <c r="K54" s="596"/>
      <c r="L54" s="596"/>
      <c r="M54" s="596"/>
      <c r="N54" s="596"/>
      <c r="O54" s="596"/>
      <c r="P54" s="596"/>
      <c r="Q54" s="596"/>
      <c r="R54" s="596"/>
      <c r="S54" s="596"/>
      <c r="T54" s="596"/>
      <c r="U54" s="596"/>
      <c r="V54" s="596"/>
      <c r="W54" s="596"/>
      <c r="X54" s="596"/>
      <c r="Y54" s="596" t="s">
        <v>7</v>
      </c>
      <c r="Z54" s="596"/>
      <c r="AA54" s="596" t="s">
        <v>7</v>
      </c>
      <c r="AB54" s="596"/>
      <c r="AC54" s="596" t="s">
        <v>7</v>
      </c>
      <c r="AD54" s="596"/>
      <c r="AE54" s="596"/>
      <c r="AF54" s="596"/>
      <c r="AG54" s="596"/>
      <c r="AH54" s="596"/>
      <c r="AI54" s="596" t="s">
        <v>7</v>
      </c>
      <c r="AJ54" s="596" t="s">
        <v>7</v>
      </c>
      <c r="AK54" s="596" t="s">
        <v>7</v>
      </c>
      <c r="AL54" s="596"/>
      <c r="AM54" s="596"/>
      <c r="AN54" s="596"/>
      <c r="AO54" s="596"/>
      <c r="AP54" s="596"/>
    </row>
    <row r="55" spans="1:42" ht="36">
      <c r="A55" s="502"/>
      <c r="B55" s="501"/>
      <c r="C55" s="87" t="s">
        <v>221</v>
      </c>
      <c r="D55" s="90" t="s">
        <v>133</v>
      </c>
      <c r="E55" s="596"/>
      <c r="F55" s="596"/>
      <c r="G55" s="596"/>
      <c r="H55" s="596" t="s">
        <v>7</v>
      </c>
      <c r="I55" s="596"/>
      <c r="J55" s="596"/>
      <c r="K55" s="596"/>
      <c r="L55" s="596"/>
      <c r="M55" s="596"/>
      <c r="N55" s="596"/>
      <c r="O55" s="596"/>
      <c r="P55" s="596"/>
      <c r="Q55" s="596"/>
      <c r="R55" s="596"/>
      <c r="S55" s="596"/>
      <c r="T55" s="596"/>
      <c r="U55" s="596"/>
      <c r="V55" s="596"/>
      <c r="W55" s="596"/>
      <c r="X55" s="596"/>
      <c r="Y55" s="596"/>
      <c r="Z55" s="596"/>
      <c r="AA55" s="596"/>
      <c r="AB55" s="596"/>
      <c r="AC55" s="596" t="s">
        <v>7</v>
      </c>
      <c r="AD55" s="596"/>
      <c r="AE55" s="596"/>
      <c r="AF55" s="596"/>
      <c r="AG55" s="596"/>
      <c r="AH55" s="596"/>
      <c r="AI55" s="596"/>
      <c r="AJ55" s="596"/>
      <c r="AK55" s="596" t="s">
        <v>7</v>
      </c>
      <c r="AL55" s="596"/>
      <c r="AM55" s="596"/>
      <c r="AN55" s="596"/>
      <c r="AO55" s="596"/>
      <c r="AP55" s="596"/>
    </row>
    <row r="56" spans="1:42" ht="60">
      <c r="A56" s="502"/>
      <c r="B56" s="501"/>
      <c r="C56" s="87" t="s">
        <v>222</v>
      </c>
      <c r="D56" s="90" t="s">
        <v>115</v>
      </c>
      <c r="E56" s="596"/>
      <c r="F56" s="596"/>
      <c r="G56" s="596"/>
      <c r="H56" s="596"/>
      <c r="I56" s="596"/>
      <c r="J56" s="596"/>
      <c r="K56" s="596"/>
      <c r="L56" s="596"/>
      <c r="M56" s="596"/>
      <c r="N56" s="596"/>
      <c r="O56" s="596"/>
      <c r="P56" s="596"/>
      <c r="Q56" s="596"/>
      <c r="R56" s="596"/>
      <c r="S56" s="596"/>
      <c r="T56" s="596"/>
      <c r="U56" s="596"/>
      <c r="V56" s="596"/>
      <c r="W56" s="596"/>
      <c r="X56" s="596"/>
      <c r="Y56" s="596"/>
      <c r="Z56" s="596"/>
      <c r="AA56" s="596"/>
      <c r="AB56" s="596"/>
      <c r="AC56" s="596" t="s">
        <v>7</v>
      </c>
      <c r="AD56" s="596"/>
      <c r="AE56" s="596"/>
      <c r="AF56" s="596"/>
      <c r="AG56" s="596"/>
      <c r="AH56" s="596"/>
      <c r="AI56" s="596"/>
      <c r="AJ56" s="596"/>
      <c r="AK56" s="596" t="s">
        <v>7</v>
      </c>
      <c r="AL56" s="596"/>
      <c r="AM56" s="596"/>
      <c r="AN56" s="596"/>
      <c r="AO56" s="596"/>
      <c r="AP56" s="596"/>
    </row>
    <row r="57" spans="1:42" ht="36">
      <c r="A57" s="502"/>
      <c r="B57" s="501"/>
      <c r="C57" s="87" t="s">
        <v>223</v>
      </c>
      <c r="D57" s="90" t="s">
        <v>134</v>
      </c>
      <c r="E57" s="596"/>
      <c r="F57" s="596"/>
      <c r="G57" s="596"/>
      <c r="H57" s="596"/>
      <c r="I57" s="596"/>
      <c r="J57" s="596"/>
      <c r="K57" s="596"/>
      <c r="L57" s="596"/>
      <c r="M57" s="596"/>
      <c r="N57" s="596"/>
      <c r="O57" s="596"/>
      <c r="P57" s="596"/>
      <c r="Q57" s="596"/>
      <c r="R57" s="596"/>
      <c r="S57" s="596"/>
      <c r="T57" s="596"/>
      <c r="U57" s="596"/>
      <c r="V57" s="596"/>
      <c r="W57" s="596"/>
      <c r="X57" s="596"/>
      <c r="Y57" s="596"/>
      <c r="Z57" s="596"/>
      <c r="AA57" s="596"/>
      <c r="AB57" s="596"/>
      <c r="AC57" s="596"/>
      <c r="AD57" s="596"/>
      <c r="AE57" s="596"/>
      <c r="AF57" s="596"/>
      <c r="AG57" s="596"/>
      <c r="AH57" s="596"/>
      <c r="AI57" s="596"/>
      <c r="AJ57" s="596"/>
      <c r="AK57" s="596" t="s">
        <v>7</v>
      </c>
      <c r="AL57" s="596"/>
      <c r="AM57" s="596"/>
      <c r="AN57" s="596"/>
      <c r="AO57" s="596"/>
      <c r="AP57" s="596"/>
    </row>
    <row r="58" spans="1:42" ht="33.75" customHeight="1">
      <c r="A58" s="502"/>
      <c r="B58" s="501" t="s">
        <v>355</v>
      </c>
      <c r="C58" s="87" t="s">
        <v>224</v>
      </c>
      <c r="D58" s="90" t="s">
        <v>58</v>
      </c>
      <c r="E58" s="596"/>
      <c r="F58" s="596"/>
      <c r="G58" s="596"/>
      <c r="H58" s="596"/>
      <c r="I58" s="596"/>
      <c r="J58" s="596"/>
      <c r="K58" s="596"/>
      <c r="L58" s="596"/>
      <c r="M58" s="596"/>
      <c r="N58" s="596"/>
      <c r="O58" s="596"/>
      <c r="P58" s="596"/>
      <c r="Q58" s="596"/>
      <c r="R58" s="596"/>
      <c r="S58" s="596"/>
      <c r="T58" s="596"/>
      <c r="U58" s="596"/>
      <c r="V58" s="596"/>
      <c r="W58" s="596"/>
      <c r="X58" s="596"/>
      <c r="Y58" s="596"/>
      <c r="Z58" s="596"/>
      <c r="AA58" s="596"/>
      <c r="AB58" s="596"/>
      <c r="AC58" s="596"/>
      <c r="AD58" s="596"/>
      <c r="AE58" s="596"/>
      <c r="AF58" s="596"/>
      <c r="AG58" s="596"/>
      <c r="AH58" s="596"/>
      <c r="AI58" s="596"/>
      <c r="AJ58" s="596"/>
      <c r="AK58" s="596" t="s">
        <v>7</v>
      </c>
      <c r="AL58" s="596"/>
      <c r="AM58" s="596"/>
      <c r="AN58" s="596"/>
      <c r="AO58" s="596"/>
      <c r="AP58" s="596"/>
    </row>
    <row r="59" spans="1:42" ht="33.75" customHeight="1">
      <c r="A59" s="502"/>
      <c r="B59" s="501"/>
      <c r="C59" s="87" t="s">
        <v>225</v>
      </c>
      <c r="D59" s="90" t="s">
        <v>60</v>
      </c>
      <c r="E59" s="596"/>
      <c r="F59" s="596"/>
      <c r="G59" s="596"/>
      <c r="H59" s="596"/>
      <c r="I59" s="596"/>
      <c r="J59" s="596"/>
      <c r="K59" s="596"/>
      <c r="L59" s="596"/>
      <c r="M59" s="596"/>
      <c r="N59" s="596"/>
      <c r="O59" s="596"/>
      <c r="P59" s="596"/>
      <c r="Q59" s="596"/>
      <c r="R59" s="596"/>
      <c r="S59" s="596"/>
      <c r="T59" s="596"/>
      <c r="U59" s="596"/>
      <c r="V59" s="596"/>
      <c r="W59" s="596"/>
      <c r="X59" s="596"/>
      <c r="Y59" s="596"/>
      <c r="Z59" s="596"/>
      <c r="AA59" s="596"/>
      <c r="AB59" s="596"/>
      <c r="AC59" s="596" t="s">
        <v>7</v>
      </c>
      <c r="AD59" s="596"/>
      <c r="AE59" s="596"/>
      <c r="AF59" s="596"/>
      <c r="AG59" s="596"/>
      <c r="AH59" s="596"/>
      <c r="AI59" s="596"/>
      <c r="AJ59" s="596"/>
      <c r="AK59" s="596" t="s">
        <v>7</v>
      </c>
      <c r="AL59" s="596"/>
      <c r="AM59" s="596"/>
      <c r="AN59" s="596"/>
      <c r="AO59" s="596"/>
      <c r="AP59" s="596"/>
    </row>
    <row r="60" spans="1:42" ht="36">
      <c r="A60" s="502"/>
      <c r="B60" s="501"/>
      <c r="C60" s="87" t="s">
        <v>226</v>
      </c>
      <c r="D60" s="90" t="s">
        <v>61</v>
      </c>
      <c r="E60" s="596"/>
      <c r="F60" s="596"/>
      <c r="G60" s="596"/>
      <c r="H60" s="596"/>
      <c r="I60" s="596"/>
      <c r="J60" s="596"/>
      <c r="K60" s="596"/>
      <c r="L60" s="596"/>
      <c r="M60" s="596"/>
      <c r="N60" s="596"/>
      <c r="O60" s="596"/>
      <c r="P60" s="596"/>
      <c r="Q60" s="596"/>
      <c r="R60" s="596"/>
      <c r="S60" s="596"/>
      <c r="T60" s="596"/>
      <c r="U60" s="596"/>
      <c r="V60" s="596"/>
      <c r="W60" s="596"/>
      <c r="X60" s="596"/>
      <c r="Y60" s="596"/>
      <c r="Z60" s="596"/>
      <c r="AA60" s="596"/>
      <c r="AB60" s="596"/>
      <c r="AC60" s="596"/>
      <c r="AD60" s="596"/>
      <c r="AE60" s="596"/>
      <c r="AF60" s="596"/>
      <c r="AG60" s="596"/>
      <c r="AH60" s="596"/>
      <c r="AI60" s="596"/>
      <c r="AJ60" s="596"/>
      <c r="AK60" s="596" t="s">
        <v>7</v>
      </c>
      <c r="AL60" s="596"/>
      <c r="AM60" s="596"/>
      <c r="AN60" s="596"/>
      <c r="AO60" s="596"/>
      <c r="AP60" s="596"/>
    </row>
    <row r="61" spans="1:42" ht="36">
      <c r="A61" s="502"/>
      <c r="B61" s="501"/>
      <c r="C61" s="87" t="s">
        <v>227</v>
      </c>
      <c r="D61" s="90" t="s">
        <v>63</v>
      </c>
      <c r="E61" s="596"/>
      <c r="F61" s="596"/>
      <c r="G61" s="596"/>
      <c r="H61" s="596"/>
      <c r="I61" s="596"/>
      <c r="J61" s="596"/>
      <c r="K61" s="596"/>
      <c r="L61" s="596"/>
      <c r="M61" s="596"/>
      <c r="N61" s="596"/>
      <c r="O61" s="596"/>
      <c r="P61" s="596"/>
      <c r="Q61" s="596"/>
      <c r="R61" s="596"/>
      <c r="S61" s="596"/>
      <c r="T61" s="596"/>
      <c r="U61" s="596"/>
      <c r="V61" s="596"/>
      <c r="W61" s="596"/>
      <c r="X61" s="596"/>
      <c r="Y61" s="596"/>
      <c r="Z61" s="596"/>
      <c r="AA61" s="596"/>
      <c r="AB61" s="596"/>
      <c r="AC61" s="596" t="s">
        <v>7</v>
      </c>
      <c r="AD61" s="596"/>
      <c r="AE61" s="596"/>
      <c r="AF61" s="596"/>
      <c r="AG61" s="596"/>
      <c r="AH61" s="596"/>
      <c r="AI61" s="596"/>
      <c r="AJ61" s="596"/>
      <c r="AK61" s="596" t="s">
        <v>7</v>
      </c>
      <c r="AL61" s="596"/>
      <c r="AM61" s="596"/>
      <c r="AN61" s="596"/>
      <c r="AO61" s="596"/>
      <c r="AP61" s="596"/>
    </row>
    <row r="62" spans="1:42" ht="70.5" customHeight="1">
      <c r="A62" s="502"/>
      <c r="B62" s="501" t="s">
        <v>354</v>
      </c>
      <c r="C62" s="87" t="s">
        <v>228</v>
      </c>
      <c r="D62" s="90" t="s">
        <v>135</v>
      </c>
      <c r="E62" s="596"/>
      <c r="F62" s="596"/>
      <c r="G62" s="596"/>
      <c r="H62" s="596"/>
      <c r="I62" s="596"/>
      <c r="J62" s="596"/>
      <c r="K62" s="596"/>
      <c r="L62" s="596"/>
      <c r="M62" s="596"/>
      <c r="N62" s="596"/>
      <c r="O62" s="596"/>
      <c r="P62" s="596"/>
      <c r="Q62" s="596"/>
      <c r="R62" s="596"/>
      <c r="S62" s="596"/>
      <c r="T62" s="596"/>
      <c r="U62" s="596"/>
      <c r="V62" s="596"/>
      <c r="W62" s="596"/>
      <c r="X62" s="596"/>
      <c r="Y62" s="596"/>
      <c r="Z62" s="596"/>
      <c r="AA62" s="596"/>
      <c r="AB62" s="596"/>
      <c r="AC62" s="596" t="s">
        <v>7</v>
      </c>
      <c r="AD62" s="596"/>
      <c r="AE62" s="596"/>
      <c r="AF62" s="596"/>
      <c r="AG62" s="596"/>
      <c r="AH62" s="596"/>
      <c r="AI62" s="596"/>
      <c r="AJ62" s="596"/>
      <c r="AK62" s="596" t="s">
        <v>7</v>
      </c>
      <c r="AL62" s="596"/>
      <c r="AM62" s="596"/>
      <c r="AN62" s="596"/>
      <c r="AO62" s="596"/>
      <c r="AP62" s="596"/>
    </row>
    <row r="63" spans="1:42" ht="70.5" customHeight="1">
      <c r="A63" s="502"/>
      <c r="B63" s="501"/>
      <c r="C63" s="87" t="s">
        <v>229</v>
      </c>
      <c r="D63" s="90" t="s">
        <v>117</v>
      </c>
      <c r="E63" s="596"/>
      <c r="F63" s="596"/>
      <c r="G63" s="596"/>
      <c r="H63" s="596"/>
      <c r="I63" s="596"/>
      <c r="J63" s="596"/>
      <c r="K63" s="596"/>
      <c r="L63" s="596"/>
      <c r="M63" s="596"/>
      <c r="N63" s="596"/>
      <c r="O63" s="596"/>
      <c r="P63" s="596"/>
      <c r="Q63" s="596"/>
      <c r="R63" s="596"/>
      <c r="S63" s="596"/>
      <c r="T63" s="596"/>
      <c r="U63" s="596"/>
      <c r="V63" s="596"/>
      <c r="W63" s="596"/>
      <c r="X63" s="596"/>
      <c r="Y63" s="596"/>
      <c r="Z63" s="596"/>
      <c r="AA63" s="596"/>
      <c r="AB63" s="596"/>
      <c r="AC63" s="596"/>
      <c r="AD63" s="596"/>
      <c r="AE63" s="596"/>
      <c r="AF63" s="596"/>
      <c r="AG63" s="596"/>
      <c r="AH63" s="596"/>
      <c r="AI63" s="596"/>
      <c r="AJ63" s="596"/>
      <c r="AK63" s="596" t="s">
        <v>7</v>
      </c>
      <c r="AL63" s="596"/>
      <c r="AM63" s="596"/>
      <c r="AN63" s="596"/>
      <c r="AO63" s="596"/>
      <c r="AP63" s="596"/>
    </row>
    <row r="64" spans="1:42" ht="30" customHeight="1">
      <c r="A64" s="506" t="s">
        <v>353</v>
      </c>
      <c r="B64" s="503" t="s">
        <v>352</v>
      </c>
      <c r="C64" s="87" t="s">
        <v>1676</v>
      </c>
      <c r="D64" s="88" t="s">
        <v>1508</v>
      </c>
      <c r="E64" s="596"/>
      <c r="F64" s="596"/>
      <c r="G64" s="596" t="s">
        <v>7</v>
      </c>
      <c r="H64" s="596"/>
      <c r="I64" s="596"/>
      <c r="J64" s="596" t="s">
        <v>7</v>
      </c>
      <c r="K64" s="596"/>
      <c r="L64" s="596"/>
      <c r="M64" s="596"/>
      <c r="N64" s="596"/>
      <c r="O64" s="596"/>
      <c r="P64" s="596"/>
      <c r="Q64" s="596"/>
      <c r="R64" s="596" t="s">
        <v>7</v>
      </c>
      <c r="S64" s="596"/>
      <c r="T64" s="596"/>
      <c r="U64" s="596"/>
      <c r="V64" s="596"/>
      <c r="W64" s="596"/>
      <c r="X64" s="596"/>
      <c r="Y64" s="596"/>
      <c r="Z64" s="596"/>
      <c r="AA64" s="596"/>
      <c r="AB64" s="596"/>
      <c r="AC64" s="596"/>
      <c r="AD64" s="596"/>
      <c r="AE64" s="596"/>
      <c r="AF64" s="596"/>
      <c r="AG64" s="596"/>
      <c r="AH64" s="596"/>
      <c r="AI64" s="596"/>
      <c r="AJ64" s="596"/>
      <c r="AK64" s="596"/>
      <c r="AL64" s="596"/>
      <c r="AM64" s="596"/>
      <c r="AN64" s="596"/>
      <c r="AO64" s="596"/>
      <c r="AP64" s="596"/>
    </row>
    <row r="65" spans="1:42" ht="30" customHeight="1">
      <c r="A65" s="507"/>
      <c r="B65" s="504"/>
      <c r="C65" s="87" t="s">
        <v>208</v>
      </c>
      <c r="D65" s="88" t="s">
        <v>1506</v>
      </c>
      <c r="E65" s="596"/>
      <c r="F65" s="596"/>
      <c r="G65" s="596" t="s">
        <v>7</v>
      </c>
      <c r="H65" s="596"/>
      <c r="I65" s="596"/>
      <c r="J65" s="596" t="s">
        <v>7</v>
      </c>
      <c r="K65" s="596"/>
      <c r="L65" s="596"/>
      <c r="M65" s="596"/>
      <c r="N65" s="596"/>
      <c r="O65" s="596"/>
      <c r="P65" s="596"/>
      <c r="Q65" s="596"/>
      <c r="R65" s="596" t="s">
        <v>7</v>
      </c>
      <c r="S65" s="596"/>
      <c r="T65" s="596"/>
      <c r="U65" s="596"/>
      <c r="V65" s="596"/>
      <c r="W65" s="596"/>
      <c r="X65" s="596"/>
      <c r="Y65" s="596"/>
      <c r="Z65" s="596"/>
      <c r="AA65" s="596"/>
      <c r="AB65" s="596"/>
      <c r="AC65" s="596"/>
      <c r="AD65" s="596"/>
      <c r="AE65" s="596"/>
      <c r="AF65" s="596"/>
      <c r="AG65" s="596"/>
      <c r="AH65" s="596"/>
      <c r="AI65" s="596"/>
      <c r="AJ65" s="596"/>
      <c r="AK65" s="596"/>
      <c r="AL65" s="596"/>
      <c r="AM65" s="596"/>
      <c r="AN65" s="596"/>
      <c r="AO65" s="596"/>
      <c r="AP65" s="596"/>
    </row>
    <row r="66" spans="1:42" ht="30" customHeight="1">
      <c r="A66" s="507"/>
      <c r="B66" s="504"/>
      <c r="C66" s="87" t="s">
        <v>209</v>
      </c>
      <c r="D66" s="89" t="s">
        <v>85</v>
      </c>
      <c r="E66" s="596" t="s">
        <v>7</v>
      </c>
      <c r="F66" s="596"/>
      <c r="G66" s="596"/>
      <c r="H66" s="596"/>
      <c r="I66" s="596"/>
      <c r="J66" s="596"/>
      <c r="K66" s="596"/>
      <c r="L66" s="596"/>
      <c r="M66" s="596"/>
      <c r="N66" s="596"/>
      <c r="O66" s="596"/>
      <c r="P66" s="596"/>
      <c r="Q66" s="596"/>
      <c r="R66" s="596"/>
      <c r="S66" s="596"/>
      <c r="T66" s="596"/>
      <c r="U66" s="596"/>
      <c r="V66" s="596"/>
      <c r="W66" s="596"/>
      <c r="X66" s="596"/>
      <c r="Y66" s="596"/>
      <c r="Z66" s="596"/>
      <c r="AA66" s="596"/>
      <c r="AB66" s="596"/>
      <c r="AC66" s="596"/>
      <c r="AD66" s="596"/>
      <c r="AE66" s="596"/>
      <c r="AF66" s="596"/>
      <c r="AG66" s="596"/>
      <c r="AH66" s="596"/>
      <c r="AI66" s="596"/>
      <c r="AJ66" s="596"/>
      <c r="AK66" s="596"/>
      <c r="AL66" s="596"/>
      <c r="AM66" s="596"/>
      <c r="AN66" s="596"/>
      <c r="AO66" s="596"/>
      <c r="AP66" s="596"/>
    </row>
    <row r="67" spans="1:42" ht="30" customHeight="1">
      <c r="A67" s="507"/>
      <c r="B67" s="504"/>
      <c r="C67" s="87" t="s">
        <v>210</v>
      </c>
      <c r="D67" s="88" t="s">
        <v>87</v>
      </c>
      <c r="E67" s="596"/>
      <c r="F67" s="596" t="s">
        <v>7</v>
      </c>
      <c r="G67" s="596"/>
      <c r="H67" s="596"/>
      <c r="I67" s="596"/>
      <c r="J67" s="596"/>
      <c r="K67" s="596"/>
      <c r="L67" s="596"/>
      <c r="M67" s="596"/>
      <c r="N67" s="596"/>
      <c r="O67" s="596"/>
      <c r="P67" s="596"/>
      <c r="Q67" s="596"/>
      <c r="R67" s="596"/>
      <c r="S67" s="596"/>
      <c r="T67" s="596"/>
      <c r="U67" s="596"/>
      <c r="V67" s="596"/>
      <c r="W67" s="596"/>
      <c r="X67" s="596"/>
      <c r="Y67" s="596"/>
      <c r="Z67" s="596"/>
      <c r="AA67" s="596"/>
      <c r="AB67" s="596"/>
      <c r="AC67" s="596"/>
      <c r="AD67" s="596"/>
      <c r="AE67" s="596" t="s">
        <v>7</v>
      </c>
      <c r="AF67" s="596"/>
      <c r="AG67" s="596"/>
      <c r="AH67" s="596"/>
      <c r="AI67" s="596"/>
      <c r="AJ67" s="596"/>
      <c r="AK67" s="596"/>
      <c r="AL67" s="596" t="s">
        <v>7</v>
      </c>
      <c r="AM67" s="596"/>
      <c r="AN67" s="596"/>
      <c r="AO67" s="596"/>
      <c r="AP67" s="596"/>
    </row>
    <row r="68" spans="1:42" ht="30" customHeight="1">
      <c r="A68" s="507"/>
      <c r="B68" s="504"/>
      <c r="C68" s="87" t="s">
        <v>211</v>
      </c>
      <c r="D68" s="88" t="s">
        <v>150</v>
      </c>
      <c r="E68" s="596"/>
      <c r="F68" s="596"/>
      <c r="G68" s="596" t="s">
        <v>7</v>
      </c>
      <c r="H68" s="596"/>
      <c r="I68" s="596"/>
      <c r="J68" s="596" t="s">
        <v>7</v>
      </c>
      <c r="K68" s="596"/>
      <c r="L68" s="596"/>
      <c r="M68" s="596"/>
      <c r="N68" s="596"/>
      <c r="O68" s="596"/>
      <c r="P68" s="596"/>
      <c r="Q68" s="596"/>
      <c r="R68" s="596"/>
      <c r="S68" s="596"/>
      <c r="T68" s="596"/>
      <c r="U68" s="596"/>
      <c r="V68" s="596"/>
      <c r="W68" s="596"/>
      <c r="X68" s="596"/>
      <c r="Y68" s="596"/>
      <c r="Z68" s="596"/>
      <c r="AA68" s="596"/>
      <c r="AB68" s="596"/>
      <c r="AC68" s="596"/>
      <c r="AD68" s="596"/>
      <c r="AE68" s="596"/>
      <c r="AF68" s="596"/>
      <c r="AG68" s="596"/>
      <c r="AH68" s="596"/>
      <c r="AI68" s="596"/>
      <c r="AJ68" s="596"/>
      <c r="AK68" s="596"/>
      <c r="AL68" s="596"/>
      <c r="AM68" s="596"/>
      <c r="AN68" s="596"/>
      <c r="AO68" s="596"/>
      <c r="AP68" s="596"/>
    </row>
    <row r="69" spans="1:42" ht="30" customHeight="1">
      <c r="A69" s="507"/>
      <c r="B69" s="504"/>
      <c r="C69" s="87" t="s">
        <v>212</v>
      </c>
      <c r="D69" s="88" t="s">
        <v>88</v>
      </c>
      <c r="E69" s="596" t="s">
        <v>7</v>
      </c>
      <c r="F69" s="596"/>
      <c r="G69" s="596"/>
      <c r="H69" s="596"/>
      <c r="I69" s="596"/>
      <c r="J69" s="596"/>
      <c r="K69" s="596"/>
      <c r="L69" s="596"/>
      <c r="M69" s="596"/>
      <c r="N69" s="596"/>
      <c r="O69" s="596"/>
      <c r="P69" s="596"/>
      <c r="Q69" s="596"/>
      <c r="R69" s="596"/>
      <c r="S69" s="596"/>
      <c r="T69" s="596"/>
      <c r="U69" s="596"/>
      <c r="V69" s="596"/>
      <c r="W69" s="596"/>
      <c r="X69" s="596"/>
      <c r="Y69" s="596"/>
      <c r="Z69" s="596"/>
      <c r="AA69" s="596"/>
      <c r="AB69" s="596"/>
      <c r="AC69" s="596"/>
      <c r="AD69" s="596"/>
      <c r="AE69" s="596"/>
      <c r="AF69" s="596"/>
      <c r="AG69" s="596"/>
      <c r="AH69" s="596"/>
      <c r="AI69" s="596"/>
      <c r="AJ69" s="596"/>
      <c r="AK69" s="596"/>
      <c r="AL69" s="596"/>
      <c r="AM69" s="596"/>
      <c r="AN69" s="596"/>
      <c r="AO69" s="596"/>
      <c r="AP69" s="596"/>
    </row>
    <row r="70" spans="1:42" ht="88.5" customHeight="1">
      <c r="A70" s="507"/>
      <c r="B70" s="503" t="s">
        <v>351</v>
      </c>
      <c r="C70" s="87" t="s">
        <v>213</v>
      </c>
      <c r="D70" s="89" t="s">
        <v>1657</v>
      </c>
      <c r="E70" s="596"/>
      <c r="F70" s="596"/>
      <c r="G70" s="596" t="s">
        <v>7</v>
      </c>
      <c r="H70" s="596" t="s">
        <v>7</v>
      </c>
      <c r="I70" s="596" t="s">
        <v>7</v>
      </c>
      <c r="J70" s="596" t="s">
        <v>7</v>
      </c>
      <c r="K70" s="596" t="s">
        <v>7</v>
      </c>
      <c r="L70" s="596" t="s">
        <v>7</v>
      </c>
      <c r="M70" s="596" t="s">
        <v>7</v>
      </c>
      <c r="N70" s="596" t="s">
        <v>7</v>
      </c>
      <c r="O70" s="596" t="s">
        <v>7</v>
      </c>
      <c r="P70" s="596"/>
      <c r="Q70" s="596" t="s">
        <v>7</v>
      </c>
      <c r="R70" s="596"/>
      <c r="S70" s="596"/>
      <c r="T70" s="596"/>
      <c r="U70" s="596"/>
      <c r="V70" s="596"/>
      <c r="W70" s="596"/>
      <c r="X70" s="596"/>
      <c r="Y70" s="596"/>
      <c r="Z70" s="596"/>
      <c r="AA70" s="596"/>
      <c r="AB70" s="596"/>
      <c r="AC70" s="596"/>
      <c r="AD70" s="596"/>
      <c r="AE70" s="596"/>
      <c r="AF70" s="596"/>
      <c r="AG70" s="596"/>
      <c r="AH70" s="596"/>
      <c r="AI70" s="596"/>
      <c r="AJ70" s="596"/>
      <c r="AK70" s="596"/>
      <c r="AL70" s="596"/>
      <c r="AM70" s="596"/>
      <c r="AN70" s="596"/>
      <c r="AO70" s="596"/>
      <c r="AP70" s="596"/>
    </row>
    <row r="71" spans="1:42" ht="88.5" customHeight="1">
      <c r="A71" s="507"/>
      <c r="B71" s="504"/>
      <c r="C71" s="87" t="s">
        <v>265</v>
      </c>
      <c r="D71" s="89" t="s">
        <v>1677</v>
      </c>
      <c r="E71" s="596"/>
      <c r="F71" s="596"/>
      <c r="G71" s="596"/>
      <c r="H71" s="596"/>
      <c r="I71" s="596" t="s">
        <v>7</v>
      </c>
      <c r="J71" s="596"/>
      <c r="K71" s="596"/>
      <c r="L71" s="596"/>
      <c r="M71" s="596"/>
      <c r="N71" s="596"/>
      <c r="O71" s="596"/>
      <c r="P71" s="596"/>
      <c r="Q71" s="596"/>
      <c r="R71" s="596"/>
      <c r="S71" s="596" t="s">
        <v>7</v>
      </c>
      <c r="T71" s="596"/>
      <c r="U71" s="596"/>
      <c r="V71" s="596"/>
      <c r="W71" s="596"/>
      <c r="X71" s="596"/>
      <c r="Y71" s="596"/>
      <c r="Z71" s="596"/>
      <c r="AA71" s="596"/>
      <c r="AB71" s="596"/>
      <c r="AC71" s="596"/>
      <c r="AD71" s="596"/>
      <c r="AE71" s="596"/>
      <c r="AF71" s="596"/>
      <c r="AG71" s="596"/>
      <c r="AH71" s="596"/>
      <c r="AI71" s="596"/>
      <c r="AJ71" s="596"/>
      <c r="AK71" s="596"/>
      <c r="AL71" s="596"/>
      <c r="AM71" s="596"/>
      <c r="AN71" s="596" t="s">
        <v>7</v>
      </c>
      <c r="AO71" s="596"/>
      <c r="AP71" s="596"/>
    </row>
    <row r="72" spans="1:42" ht="68.25" customHeight="1">
      <c r="A72" s="507"/>
      <c r="B72" s="504"/>
      <c r="C72" s="87" t="s">
        <v>266</v>
      </c>
      <c r="D72" s="89" t="s">
        <v>264</v>
      </c>
      <c r="E72" s="596"/>
      <c r="F72" s="596"/>
      <c r="G72" s="596"/>
      <c r="H72" s="596"/>
      <c r="I72" s="596" t="s">
        <v>7</v>
      </c>
      <c r="J72" s="596"/>
      <c r="K72" s="596"/>
      <c r="L72" s="596"/>
      <c r="M72" s="596"/>
      <c r="N72" s="596"/>
      <c r="O72" s="596"/>
      <c r="P72" s="596" t="s">
        <v>7</v>
      </c>
      <c r="Q72" s="596" t="s">
        <v>7</v>
      </c>
      <c r="R72" s="596"/>
      <c r="S72" s="596"/>
      <c r="T72" s="596"/>
      <c r="U72" s="596"/>
      <c r="V72" s="596"/>
      <c r="W72" s="596"/>
      <c r="X72" s="596"/>
      <c r="Y72" s="596"/>
      <c r="Z72" s="596"/>
      <c r="AA72" s="596"/>
      <c r="AB72" s="596"/>
      <c r="AC72" s="596"/>
      <c r="AD72" s="596"/>
      <c r="AE72" s="596"/>
      <c r="AF72" s="596"/>
      <c r="AG72" s="596"/>
      <c r="AH72" s="596"/>
      <c r="AI72" s="596"/>
      <c r="AJ72" s="596"/>
      <c r="AK72" s="596"/>
      <c r="AL72" s="596"/>
      <c r="AM72" s="596"/>
      <c r="AN72" s="596"/>
      <c r="AO72" s="596"/>
      <c r="AP72" s="596"/>
    </row>
    <row r="73" spans="1:42" ht="68.25" customHeight="1">
      <c r="A73" s="508"/>
      <c r="B73" s="505"/>
      <c r="C73" s="87" t="s">
        <v>1526</v>
      </c>
      <c r="D73" s="89" t="s">
        <v>1523</v>
      </c>
      <c r="E73" s="596"/>
      <c r="F73" s="596"/>
      <c r="G73" s="596" t="s">
        <v>7</v>
      </c>
      <c r="H73" s="596"/>
      <c r="I73" s="596"/>
      <c r="J73" s="596"/>
      <c r="K73" s="596"/>
      <c r="L73" s="596"/>
      <c r="M73" s="596" t="s">
        <v>7</v>
      </c>
      <c r="N73" s="596"/>
      <c r="O73" s="596"/>
      <c r="P73" s="596"/>
      <c r="Q73" s="596" t="s">
        <v>7</v>
      </c>
      <c r="R73" s="596"/>
      <c r="S73" s="596"/>
      <c r="T73" s="596"/>
      <c r="U73" s="596"/>
      <c r="V73" s="596"/>
      <c r="W73" s="596"/>
      <c r="X73" s="596"/>
      <c r="Y73" s="596"/>
      <c r="Z73" s="596"/>
      <c r="AA73" s="596"/>
      <c r="AB73" s="596"/>
      <c r="AC73" s="596"/>
      <c r="AD73" s="596"/>
      <c r="AE73" s="596"/>
      <c r="AF73" s="596"/>
      <c r="AG73" s="596"/>
      <c r="AH73" s="596"/>
      <c r="AI73" s="596"/>
      <c r="AJ73" s="596"/>
      <c r="AK73" s="596"/>
      <c r="AL73" s="596"/>
      <c r="AM73" s="596"/>
      <c r="AN73" s="596"/>
      <c r="AO73" s="596"/>
      <c r="AP73" s="596"/>
    </row>
    <row r="74" spans="1:42" ht="36">
      <c r="A74" s="502" t="s">
        <v>350</v>
      </c>
      <c r="B74" s="501" t="s">
        <v>349</v>
      </c>
      <c r="C74" s="87" t="s">
        <v>251</v>
      </c>
      <c r="D74" s="88" t="s">
        <v>143</v>
      </c>
      <c r="E74" s="596"/>
      <c r="F74" s="596"/>
      <c r="G74" s="596"/>
      <c r="H74" s="596"/>
      <c r="I74" s="596"/>
      <c r="J74" s="596" t="s">
        <v>7</v>
      </c>
      <c r="K74" s="596"/>
      <c r="L74" s="596"/>
      <c r="M74" s="596"/>
      <c r="N74" s="596"/>
      <c r="O74" s="596"/>
      <c r="P74" s="596"/>
      <c r="Q74" s="596"/>
      <c r="R74" s="596"/>
      <c r="S74" s="596" t="s">
        <v>7</v>
      </c>
      <c r="T74" s="596"/>
      <c r="U74" s="596"/>
      <c r="V74" s="596"/>
      <c r="W74" s="596"/>
      <c r="X74" s="596"/>
      <c r="Y74" s="596"/>
      <c r="Z74" s="596"/>
      <c r="AA74" s="596"/>
      <c r="AB74" s="596"/>
      <c r="AC74" s="596"/>
      <c r="AD74" s="596"/>
      <c r="AE74" s="596"/>
      <c r="AF74" s="596"/>
      <c r="AG74" s="596"/>
      <c r="AH74" s="596"/>
      <c r="AI74" s="596"/>
      <c r="AJ74" s="596"/>
      <c r="AK74" s="596"/>
      <c r="AL74" s="596"/>
      <c r="AM74" s="596"/>
      <c r="AN74" s="596" t="s">
        <v>7</v>
      </c>
      <c r="AO74" s="596"/>
      <c r="AP74" s="596"/>
    </row>
    <row r="75" spans="1:42" ht="48">
      <c r="A75" s="502"/>
      <c r="B75" s="501"/>
      <c r="C75" s="87" t="s">
        <v>252</v>
      </c>
      <c r="D75" s="88" t="s">
        <v>147</v>
      </c>
      <c r="E75" s="596"/>
      <c r="F75" s="596"/>
      <c r="G75" s="596"/>
      <c r="H75" s="596"/>
      <c r="I75" s="596"/>
      <c r="J75" s="596"/>
      <c r="K75" s="596"/>
      <c r="L75" s="596"/>
      <c r="M75" s="596"/>
      <c r="N75" s="596"/>
      <c r="O75" s="596"/>
      <c r="P75" s="596"/>
      <c r="Q75" s="596"/>
      <c r="R75" s="596"/>
      <c r="S75" s="596" t="s">
        <v>7</v>
      </c>
      <c r="T75" s="596"/>
      <c r="U75" s="596"/>
      <c r="V75" s="596"/>
      <c r="W75" s="596"/>
      <c r="X75" s="596"/>
      <c r="Y75" s="596"/>
      <c r="Z75" s="596"/>
      <c r="AA75" s="596"/>
      <c r="AB75" s="596"/>
      <c r="AC75" s="596"/>
      <c r="AD75" s="596"/>
      <c r="AE75" s="596"/>
      <c r="AF75" s="596"/>
      <c r="AG75" s="596"/>
      <c r="AH75" s="596"/>
      <c r="AI75" s="596"/>
      <c r="AJ75" s="596"/>
      <c r="AK75" s="596"/>
      <c r="AL75" s="596"/>
      <c r="AM75" s="596" t="s">
        <v>7</v>
      </c>
      <c r="AN75" s="596" t="s">
        <v>7</v>
      </c>
      <c r="AO75" s="596"/>
      <c r="AP75" s="596"/>
    </row>
    <row r="76" spans="1:42" ht="36">
      <c r="A76" s="502"/>
      <c r="B76" s="501"/>
      <c r="C76" s="87" t="s">
        <v>253</v>
      </c>
      <c r="D76" s="89" t="s">
        <v>148</v>
      </c>
      <c r="E76" s="596"/>
      <c r="F76" s="596"/>
      <c r="G76" s="596"/>
      <c r="H76" s="596"/>
      <c r="I76" s="596" t="s">
        <v>7</v>
      </c>
      <c r="J76" s="596"/>
      <c r="K76" s="596" t="s">
        <v>7</v>
      </c>
      <c r="L76" s="596" t="s">
        <v>7</v>
      </c>
      <c r="M76" s="596" t="s">
        <v>7</v>
      </c>
      <c r="N76" s="596"/>
      <c r="O76" s="596"/>
      <c r="P76" s="596"/>
      <c r="Q76" s="596"/>
      <c r="R76" s="596"/>
      <c r="S76" s="596" t="s">
        <v>7</v>
      </c>
      <c r="T76" s="596"/>
      <c r="U76" s="596"/>
      <c r="V76" s="596"/>
      <c r="W76" s="596"/>
      <c r="X76" s="596"/>
      <c r="Y76" s="596"/>
      <c r="Z76" s="596"/>
      <c r="AA76" s="596"/>
      <c r="AB76" s="596"/>
      <c r="AC76" s="596"/>
      <c r="AD76" s="596"/>
      <c r="AE76" s="596"/>
      <c r="AF76" s="596"/>
      <c r="AG76" s="596"/>
      <c r="AH76" s="596"/>
      <c r="AI76" s="596"/>
      <c r="AJ76" s="596"/>
      <c r="AK76" s="596"/>
      <c r="AL76" s="596"/>
      <c r="AM76" s="596" t="s">
        <v>7</v>
      </c>
      <c r="AN76" s="596" t="s">
        <v>7</v>
      </c>
      <c r="AO76" s="596"/>
      <c r="AP76" s="596"/>
    </row>
    <row r="77" spans="1:42" ht="31.5" customHeight="1">
      <c r="A77" s="502"/>
      <c r="B77" s="501"/>
      <c r="C77" s="87" t="s">
        <v>254</v>
      </c>
      <c r="D77" s="89" t="s">
        <v>149</v>
      </c>
      <c r="E77" s="596"/>
      <c r="F77" s="596"/>
      <c r="G77" s="596"/>
      <c r="H77" s="596"/>
      <c r="I77" s="596"/>
      <c r="J77" s="596"/>
      <c r="K77" s="596"/>
      <c r="L77" s="596"/>
      <c r="M77" s="596"/>
      <c r="N77" s="596"/>
      <c r="O77" s="596"/>
      <c r="P77" s="596"/>
      <c r="Q77" s="596"/>
      <c r="R77" s="596"/>
      <c r="S77" s="596" t="s">
        <v>7</v>
      </c>
      <c r="T77" s="596"/>
      <c r="U77" s="596"/>
      <c r="V77" s="596"/>
      <c r="W77" s="596"/>
      <c r="X77" s="596"/>
      <c r="Y77" s="596"/>
      <c r="Z77" s="596"/>
      <c r="AA77" s="596"/>
      <c r="AB77" s="596"/>
      <c r="AC77" s="596"/>
      <c r="AD77" s="596"/>
      <c r="AE77" s="596"/>
      <c r="AF77" s="596"/>
      <c r="AG77" s="596"/>
      <c r="AH77" s="596"/>
      <c r="AI77" s="596"/>
      <c r="AJ77" s="596"/>
      <c r="AK77" s="596"/>
      <c r="AL77" s="596"/>
      <c r="AM77" s="596" t="s">
        <v>7</v>
      </c>
      <c r="AN77" s="596" t="s">
        <v>7</v>
      </c>
      <c r="AO77" s="596"/>
      <c r="AP77" s="596"/>
    </row>
    <row r="78" spans="1:42" ht="31.5" customHeight="1">
      <c r="A78" s="502"/>
      <c r="B78" s="501"/>
      <c r="C78" s="87" t="s">
        <v>255</v>
      </c>
      <c r="D78" s="89" t="s">
        <v>144</v>
      </c>
      <c r="E78" s="596"/>
      <c r="F78" s="596"/>
      <c r="G78" s="596"/>
      <c r="H78" s="596" t="s">
        <v>7</v>
      </c>
      <c r="I78" s="596"/>
      <c r="J78" s="596"/>
      <c r="K78" s="596"/>
      <c r="L78" s="596"/>
      <c r="M78" s="596"/>
      <c r="N78" s="596"/>
      <c r="O78" s="596"/>
      <c r="P78" s="596"/>
      <c r="Q78" s="596"/>
      <c r="R78" s="596"/>
      <c r="S78" s="596" t="s">
        <v>7</v>
      </c>
      <c r="T78" s="596"/>
      <c r="U78" s="596"/>
      <c r="V78" s="596"/>
      <c r="W78" s="596"/>
      <c r="X78" s="596"/>
      <c r="Y78" s="596"/>
      <c r="Z78" s="596"/>
      <c r="AA78" s="596"/>
      <c r="AB78" s="596"/>
      <c r="AC78" s="596"/>
      <c r="AD78" s="596"/>
      <c r="AE78" s="596"/>
      <c r="AF78" s="596"/>
      <c r="AG78" s="596"/>
      <c r="AH78" s="596"/>
      <c r="AI78" s="596"/>
      <c r="AJ78" s="596"/>
      <c r="AK78" s="596"/>
      <c r="AL78" s="596"/>
      <c r="AM78" s="596"/>
      <c r="AN78" s="596" t="s">
        <v>7</v>
      </c>
      <c r="AO78" s="596"/>
      <c r="AP78" s="596"/>
    </row>
    <row r="79" spans="1:42" ht="85.5" customHeight="1">
      <c r="A79" s="502"/>
      <c r="B79" s="501" t="s">
        <v>348</v>
      </c>
      <c r="C79" s="87" t="s">
        <v>256</v>
      </c>
      <c r="D79" s="89" t="s">
        <v>319</v>
      </c>
      <c r="E79" s="596"/>
      <c r="F79" s="596"/>
      <c r="G79" s="596"/>
      <c r="H79" s="596"/>
      <c r="I79" s="596"/>
      <c r="J79" s="596"/>
      <c r="K79" s="596"/>
      <c r="L79" s="596"/>
      <c r="M79" s="596"/>
      <c r="N79" s="596" t="s">
        <v>7</v>
      </c>
      <c r="O79" s="596"/>
      <c r="P79" s="596"/>
      <c r="Q79" s="596"/>
      <c r="R79" s="596"/>
      <c r="S79" s="596"/>
      <c r="T79" s="596" t="s">
        <v>7</v>
      </c>
      <c r="U79" s="596"/>
      <c r="V79" s="596"/>
      <c r="W79" s="596"/>
      <c r="X79" s="596"/>
      <c r="Y79" s="596"/>
      <c r="Z79" s="596"/>
      <c r="AA79" s="596"/>
      <c r="AB79" s="596"/>
      <c r="AC79" s="596"/>
      <c r="AD79" s="596"/>
      <c r="AE79" s="596"/>
      <c r="AF79" s="596"/>
      <c r="AG79" s="596"/>
      <c r="AH79" s="596"/>
      <c r="AI79" s="596"/>
      <c r="AJ79" s="596"/>
      <c r="AK79" s="596"/>
      <c r="AL79" s="596"/>
      <c r="AM79" s="596"/>
      <c r="AN79" s="596"/>
      <c r="AO79" s="596"/>
      <c r="AP79" s="596"/>
    </row>
    <row r="80" spans="1:42" ht="85.5" customHeight="1">
      <c r="A80" s="502"/>
      <c r="B80" s="501"/>
      <c r="C80" s="87" t="s">
        <v>257</v>
      </c>
      <c r="D80" s="89" t="s">
        <v>75</v>
      </c>
      <c r="E80" s="596"/>
      <c r="F80" s="596"/>
      <c r="G80" s="596"/>
      <c r="H80" s="596"/>
      <c r="I80" s="596"/>
      <c r="J80" s="596"/>
      <c r="K80" s="596"/>
      <c r="L80" s="596"/>
      <c r="M80" s="596"/>
      <c r="N80" s="596" t="s">
        <v>7</v>
      </c>
      <c r="O80" s="596"/>
      <c r="P80" s="596"/>
      <c r="Q80" s="596"/>
      <c r="R80" s="596"/>
      <c r="S80" s="596"/>
      <c r="T80" s="596" t="s">
        <v>7</v>
      </c>
      <c r="U80" s="596"/>
      <c r="V80" s="596"/>
      <c r="W80" s="596"/>
      <c r="X80" s="596"/>
      <c r="Y80" s="596"/>
      <c r="Z80" s="596"/>
      <c r="AA80" s="596"/>
      <c r="AB80" s="596"/>
      <c r="AC80" s="596"/>
      <c r="AD80" s="596"/>
      <c r="AE80" s="596"/>
      <c r="AF80" s="596"/>
      <c r="AG80" s="596"/>
      <c r="AH80" s="596"/>
      <c r="AI80" s="596"/>
      <c r="AJ80" s="596"/>
      <c r="AK80" s="596"/>
      <c r="AL80" s="596"/>
      <c r="AM80" s="596"/>
      <c r="AN80" s="596"/>
      <c r="AO80" s="596"/>
      <c r="AP80" s="596"/>
    </row>
    <row r="81" spans="1:42" ht="85.5" customHeight="1">
      <c r="A81" s="502"/>
      <c r="B81" s="501" t="s">
        <v>347</v>
      </c>
      <c r="C81" s="87" t="s">
        <v>258</v>
      </c>
      <c r="D81" s="89" t="s">
        <v>312</v>
      </c>
      <c r="E81" s="596"/>
      <c r="F81" s="596"/>
      <c r="G81" s="596"/>
      <c r="H81" s="596"/>
      <c r="I81" s="596"/>
      <c r="J81" s="596" t="s">
        <v>7</v>
      </c>
      <c r="K81" s="596"/>
      <c r="L81" s="596"/>
      <c r="M81" s="596"/>
      <c r="N81" s="596"/>
      <c r="O81" s="596"/>
      <c r="P81" s="596"/>
      <c r="Q81" s="596"/>
      <c r="R81" s="596" t="s">
        <v>7</v>
      </c>
      <c r="S81" s="596"/>
      <c r="T81" s="596"/>
      <c r="U81" s="596"/>
      <c r="V81" s="596"/>
      <c r="W81" s="596"/>
      <c r="X81" s="596"/>
      <c r="Y81" s="596"/>
      <c r="Z81" s="596"/>
      <c r="AA81" s="596"/>
      <c r="AB81" s="596"/>
      <c r="AC81" s="596"/>
      <c r="AD81" s="596"/>
      <c r="AE81" s="596"/>
      <c r="AF81" s="596"/>
      <c r="AG81" s="596"/>
      <c r="AH81" s="596"/>
      <c r="AI81" s="596"/>
      <c r="AJ81" s="596"/>
      <c r="AK81" s="596"/>
      <c r="AL81" s="596"/>
      <c r="AM81" s="596"/>
      <c r="AN81" s="596"/>
      <c r="AO81" s="596"/>
      <c r="AP81" s="596"/>
    </row>
    <row r="82" spans="1:42" ht="85.5" customHeight="1">
      <c r="A82" s="502"/>
      <c r="B82" s="501"/>
      <c r="C82" s="87" t="s">
        <v>259</v>
      </c>
      <c r="D82" s="89" t="s">
        <v>78</v>
      </c>
      <c r="E82" s="596"/>
      <c r="F82" s="596" t="s">
        <v>7</v>
      </c>
      <c r="G82" s="596"/>
      <c r="H82" s="596"/>
      <c r="I82" s="596"/>
      <c r="J82" s="596" t="s">
        <v>7</v>
      </c>
      <c r="K82" s="596"/>
      <c r="L82" s="596"/>
      <c r="M82" s="596"/>
      <c r="N82" s="596"/>
      <c r="O82" s="596"/>
      <c r="P82" s="596"/>
      <c r="Q82" s="596"/>
      <c r="R82" s="596" t="s">
        <v>7</v>
      </c>
      <c r="S82" s="596"/>
      <c r="T82" s="596"/>
      <c r="U82" s="596"/>
      <c r="V82" s="596"/>
      <c r="W82" s="596"/>
      <c r="X82" s="596"/>
      <c r="Y82" s="596"/>
      <c r="Z82" s="596"/>
      <c r="AA82" s="596"/>
      <c r="AB82" s="596"/>
      <c r="AC82" s="596"/>
      <c r="AD82" s="596"/>
      <c r="AE82" s="596"/>
      <c r="AF82" s="596"/>
      <c r="AG82" s="596"/>
      <c r="AH82" s="596"/>
      <c r="AI82" s="596"/>
      <c r="AJ82" s="596"/>
      <c r="AK82" s="596"/>
      <c r="AL82" s="596"/>
      <c r="AM82" s="596"/>
      <c r="AN82" s="596"/>
      <c r="AO82" s="596"/>
      <c r="AP82" s="596"/>
    </row>
    <row r="83" spans="1:42" ht="85.5" customHeight="1">
      <c r="A83" s="502"/>
      <c r="B83" s="501"/>
      <c r="C83" s="87" t="s">
        <v>260</v>
      </c>
      <c r="D83" s="89" t="s">
        <v>1631</v>
      </c>
      <c r="E83" s="596"/>
      <c r="F83" s="596"/>
      <c r="G83" s="596"/>
      <c r="H83" s="596"/>
      <c r="I83" s="596"/>
      <c r="J83" s="596"/>
      <c r="K83" s="596"/>
      <c r="L83" s="596"/>
      <c r="M83" s="596"/>
      <c r="N83" s="596"/>
      <c r="O83" s="596"/>
      <c r="P83" s="596"/>
      <c r="Q83" s="596"/>
      <c r="R83" s="596" t="s">
        <v>7</v>
      </c>
      <c r="S83" s="596"/>
      <c r="T83" s="596"/>
      <c r="U83" s="596"/>
      <c r="V83" s="596"/>
      <c r="W83" s="596"/>
      <c r="X83" s="596"/>
      <c r="Y83" s="596"/>
      <c r="Z83" s="596"/>
      <c r="AA83" s="596"/>
      <c r="AB83" s="596"/>
      <c r="AC83" s="596"/>
      <c r="AD83" s="596"/>
      <c r="AE83" s="596"/>
      <c r="AF83" s="596"/>
      <c r="AG83" s="596"/>
      <c r="AH83" s="596"/>
      <c r="AI83" s="596"/>
      <c r="AJ83" s="596"/>
      <c r="AK83" s="596"/>
      <c r="AL83" s="596"/>
      <c r="AM83" s="596"/>
      <c r="AN83" s="596"/>
      <c r="AO83" s="596"/>
      <c r="AP83" s="596"/>
    </row>
    <row r="84" spans="1:42" ht="85.5" customHeight="1">
      <c r="A84" s="502"/>
      <c r="B84" s="501"/>
      <c r="C84" s="87" t="s">
        <v>261</v>
      </c>
      <c r="D84" s="89" t="s">
        <v>1561</v>
      </c>
      <c r="E84" s="596"/>
      <c r="F84" s="596"/>
      <c r="G84" s="596"/>
      <c r="H84" s="596"/>
      <c r="I84" s="596"/>
      <c r="J84" s="596"/>
      <c r="K84" s="596"/>
      <c r="L84" s="596"/>
      <c r="M84" s="596"/>
      <c r="N84" s="596"/>
      <c r="O84" s="596"/>
      <c r="P84" s="596"/>
      <c r="Q84" s="596" t="s">
        <v>7</v>
      </c>
      <c r="R84" s="596" t="s">
        <v>7</v>
      </c>
      <c r="S84" s="596"/>
      <c r="T84" s="596"/>
      <c r="U84" s="596"/>
      <c r="V84" s="596"/>
      <c r="W84" s="596"/>
      <c r="X84" s="596"/>
      <c r="Y84" s="596"/>
      <c r="Z84" s="596"/>
      <c r="AA84" s="596"/>
      <c r="AB84" s="596"/>
      <c r="AC84" s="596"/>
      <c r="AD84" s="596"/>
      <c r="AE84" s="596"/>
      <c r="AF84" s="596"/>
      <c r="AG84" s="596"/>
      <c r="AH84" s="596"/>
      <c r="AI84" s="596"/>
      <c r="AJ84" s="596"/>
      <c r="AK84" s="596"/>
      <c r="AL84" s="596" t="s">
        <v>7</v>
      </c>
      <c r="AM84" s="596"/>
      <c r="AN84" s="596"/>
      <c r="AO84" s="596"/>
      <c r="AP84" s="596"/>
    </row>
    <row r="85" spans="1:42" ht="85.5" customHeight="1">
      <c r="A85" s="502"/>
      <c r="B85" s="501"/>
      <c r="C85" s="87" t="s">
        <v>262</v>
      </c>
      <c r="D85" s="89" t="s">
        <v>1562</v>
      </c>
      <c r="E85" s="596"/>
      <c r="F85" s="596"/>
      <c r="G85" s="596"/>
      <c r="H85" s="596"/>
      <c r="I85" s="596"/>
      <c r="J85" s="596"/>
      <c r="K85" s="596"/>
      <c r="L85" s="596"/>
      <c r="M85" s="596"/>
      <c r="N85" s="596"/>
      <c r="O85" s="596"/>
      <c r="P85" s="596"/>
      <c r="Q85" s="596" t="s">
        <v>7</v>
      </c>
      <c r="R85" s="596" t="s">
        <v>7</v>
      </c>
      <c r="S85" s="596"/>
      <c r="T85" s="596"/>
      <c r="U85" s="596"/>
      <c r="V85" s="596"/>
      <c r="W85" s="596"/>
      <c r="X85" s="596"/>
      <c r="Y85" s="596"/>
      <c r="Z85" s="596"/>
      <c r="AA85" s="596"/>
      <c r="AB85" s="596"/>
      <c r="AC85" s="596"/>
      <c r="AD85" s="596"/>
      <c r="AE85" s="596"/>
      <c r="AF85" s="596"/>
      <c r="AG85" s="596"/>
      <c r="AH85" s="596"/>
      <c r="AI85" s="596"/>
      <c r="AJ85" s="596"/>
      <c r="AK85" s="596"/>
      <c r="AL85" s="596" t="s">
        <v>7</v>
      </c>
      <c r="AM85" s="596"/>
      <c r="AN85" s="596"/>
      <c r="AO85" s="596"/>
      <c r="AP85" s="596"/>
    </row>
    <row r="86" spans="1:42" ht="86.25" customHeight="1">
      <c r="A86" s="502"/>
      <c r="B86" s="501" t="s">
        <v>346</v>
      </c>
      <c r="C86" s="87" t="s">
        <v>263</v>
      </c>
      <c r="D86" s="88" t="s">
        <v>82</v>
      </c>
      <c r="E86" s="596"/>
      <c r="F86" s="596"/>
      <c r="G86" s="596"/>
      <c r="H86" s="596"/>
      <c r="I86" s="596"/>
      <c r="J86" s="596"/>
      <c r="K86" s="596"/>
      <c r="L86" s="596"/>
      <c r="M86" s="596"/>
      <c r="N86" s="596"/>
      <c r="O86" s="596"/>
      <c r="P86" s="596"/>
      <c r="Q86" s="596"/>
      <c r="R86" s="596"/>
      <c r="S86" s="596" t="s">
        <v>7</v>
      </c>
      <c r="T86" s="596"/>
      <c r="U86" s="596"/>
      <c r="V86" s="596"/>
      <c r="W86" s="596"/>
      <c r="X86" s="596"/>
      <c r="Y86" s="596"/>
      <c r="Z86" s="596"/>
      <c r="AA86" s="596"/>
      <c r="AB86" s="596"/>
      <c r="AC86" s="596"/>
      <c r="AD86" s="596"/>
      <c r="AE86" s="596"/>
      <c r="AF86" s="596"/>
      <c r="AG86" s="596"/>
      <c r="AH86" s="596"/>
      <c r="AI86" s="596"/>
      <c r="AJ86" s="596"/>
      <c r="AK86" s="596"/>
      <c r="AL86" s="596"/>
      <c r="AM86" s="596"/>
      <c r="AN86" s="596" t="s">
        <v>7</v>
      </c>
      <c r="AO86" s="596"/>
      <c r="AP86" s="596"/>
    </row>
    <row r="87" spans="1:42" ht="86.25" customHeight="1">
      <c r="A87" s="502"/>
      <c r="B87" s="501"/>
      <c r="C87" s="87" t="s">
        <v>275</v>
      </c>
      <c r="D87" s="88" t="s">
        <v>268</v>
      </c>
      <c r="E87" s="596"/>
      <c r="F87" s="596"/>
      <c r="G87" s="596"/>
      <c r="H87" s="596"/>
      <c r="I87" s="596"/>
      <c r="J87" s="596"/>
      <c r="K87" s="596"/>
      <c r="L87" s="596"/>
      <c r="M87" s="596"/>
      <c r="N87" s="596"/>
      <c r="O87" s="596"/>
      <c r="P87" s="596"/>
      <c r="Q87" s="596"/>
      <c r="R87" s="596"/>
      <c r="S87" s="596" t="s">
        <v>7</v>
      </c>
      <c r="T87" s="596"/>
      <c r="U87" s="596"/>
      <c r="V87" s="596"/>
      <c r="W87" s="596"/>
      <c r="X87" s="596"/>
      <c r="Y87" s="596"/>
      <c r="Z87" s="596"/>
      <c r="AA87" s="596"/>
      <c r="AB87" s="596"/>
      <c r="AC87" s="596"/>
      <c r="AD87" s="596"/>
      <c r="AE87" s="596"/>
      <c r="AF87" s="596"/>
      <c r="AG87" s="596"/>
      <c r="AH87" s="596"/>
      <c r="AI87" s="596"/>
      <c r="AJ87" s="596"/>
      <c r="AK87" s="596"/>
      <c r="AL87" s="596"/>
      <c r="AM87" s="596" t="s">
        <v>7</v>
      </c>
      <c r="AN87" s="596" t="s">
        <v>7</v>
      </c>
      <c r="AO87" s="596"/>
      <c r="AP87" s="596"/>
    </row>
    <row r="88" spans="1:42" ht="34.5" customHeight="1">
      <c r="A88" s="502"/>
      <c r="B88" s="501"/>
      <c r="C88" s="87" t="s">
        <v>276</v>
      </c>
      <c r="D88" s="86" t="s">
        <v>345</v>
      </c>
      <c r="E88" s="597"/>
      <c r="F88" s="597"/>
      <c r="G88" s="597"/>
      <c r="H88" s="597"/>
      <c r="I88" s="597"/>
      <c r="J88" s="597"/>
      <c r="K88" s="597"/>
      <c r="L88" s="597"/>
      <c r="M88" s="597"/>
      <c r="N88" s="597"/>
      <c r="O88" s="597"/>
      <c r="P88" s="597"/>
      <c r="Q88" s="597"/>
      <c r="R88" s="597"/>
      <c r="S88" s="596" t="s">
        <v>7</v>
      </c>
      <c r="T88" s="597"/>
      <c r="U88" s="597"/>
      <c r="V88" s="597"/>
      <c r="W88" s="597"/>
      <c r="X88" s="597"/>
      <c r="Y88" s="597"/>
      <c r="Z88" s="597"/>
      <c r="AA88" s="597"/>
      <c r="AB88" s="597"/>
      <c r="AC88" s="597"/>
      <c r="AD88" s="597"/>
      <c r="AE88" s="597"/>
      <c r="AF88" s="597"/>
      <c r="AG88" s="597"/>
      <c r="AH88" s="597"/>
      <c r="AI88" s="597"/>
      <c r="AJ88" s="597"/>
      <c r="AK88" s="597"/>
      <c r="AL88" s="597"/>
      <c r="AM88" s="597"/>
      <c r="AN88" s="596" t="s">
        <v>7</v>
      </c>
      <c r="AO88" s="597"/>
      <c r="AP88" s="597"/>
    </row>
    <row r="89" spans="1:42" ht="34.5" customHeight="1">
      <c r="A89" s="502"/>
      <c r="B89" s="501"/>
      <c r="C89" s="87" t="s">
        <v>277</v>
      </c>
      <c r="D89" s="86" t="s">
        <v>270</v>
      </c>
      <c r="E89" s="597"/>
      <c r="F89" s="597"/>
      <c r="G89" s="597"/>
      <c r="H89" s="597"/>
      <c r="I89" s="597"/>
      <c r="J89" s="597"/>
      <c r="K89" s="597"/>
      <c r="L89" s="597"/>
      <c r="M89" s="597"/>
      <c r="N89" s="597"/>
      <c r="O89" s="597"/>
      <c r="P89" s="597"/>
      <c r="Q89" s="597"/>
      <c r="R89" s="597"/>
      <c r="S89" s="596" t="s">
        <v>7</v>
      </c>
      <c r="T89" s="597"/>
      <c r="U89" s="597"/>
      <c r="V89" s="597"/>
      <c r="W89" s="597"/>
      <c r="X89" s="597"/>
      <c r="Y89" s="597"/>
      <c r="Z89" s="597"/>
      <c r="AA89" s="597"/>
      <c r="AB89" s="597"/>
      <c r="AC89" s="597"/>
      <c r="AD89" s="597"/>
      <c r="AE89" s="597"/>
      <c r="AF89" s="597"/>
      <c r="AG89" s="597"/>
      <c r="AH89" s="597"/>
      <c r="AI89" s="597"/>
      <c r="AJ89" s="597"/>
      <c r="AK89" s="597"/>
      <c r="AL89" s="597"/>
      <c r="AM89" s="597"/>
      <c r="AN89" s="596" t="s">
        <v>7</v>
      </c>
      <c r="AO89" s="597"/>
      <c r="AP89" s="597"/>
    </row>
    <row r="90" spans="1:42" ht="34.5" customHeight="1">
      <c r="A90" s="502"/>
      <c r="B90" s="501"/>
      <c r="C90" s="87" t="s">
        <v>1589</v>
      </c>
      <c r="D90" s="380" t="s">
        <v>271</v>
      </c>
      <c r="E90" s="597"/>
      <c r="F90" s="597"/>
      <c r="G90" s="597"/>
      <c r="H90" s="597"/>
      <c r="I90" s="597"/>
      <c r="J90" s="597"/>
      <c r="K90" s="597"/>
      <c r="L90" s="597"/>
      <c r="M90" s="597"/>
      <c r="N90" s="597"/>
      <c r="O90" s="597"/>
      <c r="P90" s="597"/>
      <c r="Q90" s="597"/>
      <c r="R90" s="597"/>
      <c r="S90" s="596" t="s">
        <v>7</v>
      </c>
      <c r="T90" s="597"/>
      <c r="U90" s="597"/>
      <c r="V90" s="597"/>
      <c r="W90" s="597"/>
      <c r="X90" s="597"/>
      <c r="Y90" s="597"/>
      <c r="Z90" s="597"/>
      <c r="AA90" s="597"/>
      <c r="AB90" s="597"/>
      <c r="AC90" s="597"/>
      <c r="AD90" s="597"/>
      <c r="AE90" s="597"/>
      <c r="AF90" s="597"/>
      <c r="AG90" s="597"/>
      <c r="AH90" s="597"/>
      <c r="AI90" s="597"/>
      <c r="AJ90" s="597"/>
      <c r="AK90" s="597"/>
      <c r="AL90" s="597"/>
      <c r="AM90" s="597"/>
      <c r="AN90" s="596" t="s">
        <v>7</v>
      </c>
      <c r="AO90" s="597"/>
      <c r="AP90" s="597"/>
    </row>
    <row r="91" spans="1:42" ht="34.5" hidden="1" customHeight="1"/>
  </sheetData>
  <sheetProtection password="DDCC" sheet="1" objects="1" scenarios="1"/>
  <mergeCells count="39">
    <mergeCell ref="AG1:AJ1"/>
    <mergeCell ref="B3:B7"/>
    <mergeCell ref="B8:B11"/>
    <mergeCell ref="B12:B18"/>
    <mergeCell ref="B19:B22"/>
    <mergeCell ref="D1:D2"/>
    <mergeCell ref="C1:C2"/>
    <mergeCell ref="E1:F1"/>
    <mergeCell ref="G1:J1"/>
    <mergeCell ref="R1:T1"/>
    <mergeCell ref="A3:A22"/>
    <mergeCell ref="B26:B29"/>
    <mergeCell ref="X1:Z1"/>
    <mergeCell ref="AA1:AE1"/>
    <mergeCell ref="K1:O1"/>
    <mergeCell ref="A1:B2"/>
    <mergeCell ref="B38:B39"/>
    <mergeCell ref="A32:A39"/>
    <mergeCell ref="B23:B25"/>
    <mergeCell ref="B30:B31"/>
    <mergeCell ref="A23:A31"/>
    <mergeCell ref="B32:B33"/>
    <mergeCell ref="B34:B35"/>
    <mergeCell ref="B36:B37"/>
    <mergeCell ref="B40:B49"/>
    <mergeCell ref="B50:B51"/>
    <mergeCell ref="A40:A51"/>
    <mergeCell ref="B52:B57"/>
    <mergeCell ref="B58:B61"/>
    <mergeCell ref="B86:B90"/>
    <mergeCell ref="A74:A90"/>
    <mergeCell ref="A52:A63"/>
    <mergeCell ref="B62:B63"/>
    <mergeCell ref="B74:B78"/>
    <mergeCell ref="B79:B80"/>
    <mergeCell ref="B70:B73"/>
    <mergeCell ref="B81:B85"/>
    <mergeCell ref="A64:A73"/>
    <mergeCell ref="B64:B69"/>
  </mergeCells>
  <pageMargins left="0.7" right="0.7" top="0.75" bottom="0.75" header="0.3" footer="0.3"/>
  <pageSetup orientation="portrait" horizont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0"/>
  <sheetViews>
    <sheetView showGridLines="0" showRowColHeaders="0" zoomScale="90" zoomScaleNormal="90" workbookViewId="0">
      <pane xSplit="4" ySplit="2" topLeftCell="E11" activePane="bottomRight" state="frozen"/>
      <selection activeCell="D34" sqref="D34"/>
      <selection pane="topRight" activeCell="D34" sqref="D34"/>
      <selection pane="bottomLeft" activeCell="D34" sqref="D34"/>
      <selection pane="bottomRight" activeCell="D15" sqref="D15"/>
    </sheetView>
  </sheetViews>
  <sheetFormatPr baseColWidth="10" defaultColWidth="0" defaultRowHeight="12" zeroHeight="1"/>
  <cols>
    <col min="1" max="1" width="2.85546875" style="85" customWidth="1"/>
    <col min="2" max="2" width="12.140625" style="84" customWidth="1"/>
    <col min="3" max="3" width="6.42578125" style="83" customWidth="1"/>
    <col min="4" max="4" width="34.7109375" style="82" customWidth="1"/>
    <col min="5" max="42" width="19.7109375" style="82" customWidth="1"/>
    <col min="43" max="43" width="0" style="82" hidden="1"/>
    <col min="44" max="16384" width="11.42578125" style="82" hidden="1"/>
  </cols>
  <sheetData>
    <row r="1" spans="1:43" s="96" customFormat="1" ht="44.25" customHeight="1">
      <c r="A1" s="511"/>
      <c r="B1" s="512"/>
      <c r="C1" s="510" t="s">
        <v>431</v>
      </c>
      <c r="D1" s="515"/>
      <c r="E1" s="520" t="s">
        <v>432</v>
      </c>
      <c r="F1" s="521"/>
      <c r="G1" s="522"/>
      <c r="H1" s="520" t="s">
        <v>433</v>
      </c>
      <c r="I1" s="521"/>
      <c r="J1" s="522"/>
      <c r="K1" s="520" t="s">
        <v>434</v>
      </c>
      <c r="L1" s="521"/>
      <c r="M1" s="521"/>
      <c r="N1" s="521"/>
      <c r="O1" s="521"/>
      <c r="P1" s="522"/>
      <c r="Q1" s="520" t="s">
        <v>435</v>
      </c>
      <c r="R1" s="521"/>
      <c r="S1" s="521"/>
      <c r="T1" s="522"/>
      <c r="U1" s="520" t="s">
        <v>436</v>
      </c>
      <c r="V1" s="521"/>
      <c r="W1" s="521"/>
      <c r="X1" s="522"/>
      <c r="Y1" s="520" t="s">
        <v>437</v>
      </c>
      <c r="Z1" s="522"/>
      <c r="AA1" s="520" t="s">
        <v>438</v>
      </c>
      <c r="AB1" s="522"/>
      <c r="AC1" s="520" t="s">
        <v>439</v>
      </c>
      <c r="AD1" s="522"/>
      <c r="AE1" s="226" t="s">
        <v>440</v>
      </c>
      <c r="AF1" s="520" t="s">
        <v>441</v>
      </c>
      <c r="AG1" s="521"/>
      <c r="AH1" s="521"/>
      <c r="AI1" s="521"/>
      <c r="AJ1" s="522"/>
      <c r="AK1" s="520" t="s">
        <v>442</v>
      </c>
      <c r="AL1" s="521"/>
      <c r="AM1" s="522"/>
      <c r="AN1" s="510" t="s">
        <v>443</v>
      </c>
      <c r="AO1" s="510"/>
      <c r="AP1" s="510"/>
    </row>
    <row r="2" spans="1:43" s="94" customFormat="1" ht="102" customHeight="1">
      <c r="A2" s="513"/>
      <c r="B2" s="514"/>
      <c r="C2" s="516"/>
      <c r="D2" s="515"/>
      <c r="E2" s="95" t="s">
        <v>444</v>
      </c>
      <c r="F2" s="95" t="s">
        <v>445</v>
      </c>
      <c r="G2" s="95" t="s">
        <v>446</v>
      </c>
      <c r="H2" s="226" t="s">
        <v>447</v>
      </c>
      <c r="I2" s="226" t="s">
        <v>448</v>
      </c>
      <c r="J2" s="226" t="s">
        <v>449</v>
      </c>
      <c r="K2" s="226" t="s">
        <v>450</v>
      </c>
      <c r="L2" s="226" t="s">
        <v>451</v>
      </c>
      <c r="M2" s="226" t="s">
        <v>452</v>
      </c>
      <c r="N2" s="226" t="s">
        <v>453</v>
      </c>
      <c r="O2" s="226" t="s">
        <v>454</v>
      </c>
      <c r="P2" s="226" t="s">
        <v>455</v>
      </c>
      <c r="Q2" s="226" t="s">
        <v>456</v>
      </c>
      <c r="R2" s="226" t="s">
        <v>457</v>
      </c>
      <c r="S2" s="226" t="s">
        <v>458</v>
      </c>
      <c r="T2" s="226" t="s">
        <v>459</v>
      </c>
      <c r="U2" s="226" t="s">
        <v>460</v>
      </c>
      <c r="V2" s="226" t="s">
        <v>461</v>
      </c>
      <c r="W2" s="226" t="s">
        <v>462</v>
      </c>
      <c r="X2" s="226" t="s">
        <v>463</v>
      </c>
      <c r="Y2" s="226" t="s">
        <v>464</v>
      </c>
      <c r="Z2" s="226" t="s">
        <v>465</v>
      </c>
      <c r="AA2" s="226" t="s">
        <v>466</v>
      </c>
      <c r="AB2" s="226" t="s">
        <v>467</v>
      </c>
      <c r="AC2" s="226" t="s">
        <v>468</v>
      </c>
      <c r="AD2" s="226" t="s">
        <v>469</v>
      </c>
      <c r="AE2" s="226" t="s">
        <v>470</v>
      </c>
      <c r="AF2" s="226" t="s">
        <v>471</v>
      </c>
      <c r="AG2" s="226" t="s">
        <v>472</v>
      </c>
      <c r="AH2" s="226" t="s">
        <v>473</v>
      </c>
      <c r="AI2" s="226" t="s">
        <v>474</v>
      </c>
      <c r="AJ2" s="226" t="s">
        <v>475</v>
      </c>
      <c r="AK2" s="226" t="s">
        <v>476</v>
      </c>
      <c r="AL2" s="226" t="s">
        <v>477</v>
      </c>
      <c r="AM2" s="226" t="s">
        <v>478</v>
      </c>
      <c r="AN2" s="226" t="s">
        <v>479</v>
      </c>
      <c r="AO2" s="226" t="s">
        <v>480</v>
      </c>
      <c r="AP2" s="226" t="s">
        <v>481</v>
      </c>
      <c r="AQ2" s="96"/>
    </row>
    <row r="3" spans="1:43" ht="72">
      <c r="A3" s="502" t="s">
        <v>378</v>
      </c>
      <c r="B3" s="501" t="s">
        <v>377</v>
      </c>
      <c r="C3" s="93" t="s">
        <v>160</v>
      </c>
      <c r="D3" s="92" t="s">
        <v>376</v>
      </c>
      <c r="E3" s="596" t="s">
        <v>7</v>
      </c>
      <c r="F3" s="596" t="s">
        <v>7</v>
      </c>
      <c r="G3" s="596" t="s">
        <v>7</v>
      </c>
      <c r="H3" s="596"/>
      <c r="I3" s="596"/>
      <c r="J3" s="596"/>
      <c r="K3" s="596"/>
      <c r="L3" s="596"/>
      <c r="M3" s="596" t="s">
        <v>7</v>
      </c>
      <c r="N3" s="596"/>
      <c r="O3" s="596"/>
      <c r="P3" s="596"/>
      <c r="Q3" s="596" t="s">
        <v>7</v>
      </c>
      <c r="R3" s="596" t="s">
        <v>7</v>
      </c>
      <c r="S3" s="596"/>
      <c r="T3" s="596"/>
      <c r="U3" s="596" t="s">
        <v>7</v>
      </c>
      <c r="V3" s="596" t="s">
        <v>7</v>
      </c>
      <c r="W3" s="596" t="s">
        <v>7</v>
      </c>
      <c r="X3" s="596" t="s">
        <v>7</v>
      </c>
      <c r="Y3" s="596"/>
      <c r="Z3" s="596"/>
      <c r="AA3" s="596"/>
      <c r="AB3" s="596"/>
      <c r="AC3" s="596"/>
      <c r="AD3" s="596"/>
      <c r="AE3" s="596"/>
      <c r="AF3" s="596"/>
      <c r="AG3" s="596"/>
      <c r="AH3" s="596"/>
      <c r="AI3" s="596"/>
      <c r="AJ3" s="596"/>
      <c r="AK3" s="596" t="s">
        <v>7</v>
      </c>
      <c r="AL3" s="596"/>
      <c r="AM3" s="596"/>
      <c r="AN3" s="596"/>
      <c r="AO3" s="596"/>
      <c r="AP3" s="596"/>
    </row>
    <row r="4" spans="1:43" ht="60">
      <c r="A4" s="502"/>
      <c r="B4" s="501"/>
      <c r="C4" s="93" t="s">
        <v>161</v>
      </c>
      <c r="D4" s="92" t="s">
        <v>24</v>
      </c>
      <c r="E4" s="596" t="s">
        <v>7</v>
      </c>
      <c r="F4" s="596" t="s">
        <v>7</v>
      </c>
      <c r="G4" s="596" t="s">
        <v>7</v>
      </c>
      <c r="H4" s="596"/>
      <c r="I4" s="596"/>
      <c r="J4" s="596"/>
      <c r="K4" s="596"/>
      <c r="L4" s="596"/>
      <c r="M4" s="596" t="s">
        <v>7</v>
      </c>
      <c r="N4" s="596"/>
      <c r="O4" s="596"/>
      <c r="P4" s="596"/>
      <c r="Q4" s="596" t="s">
        <v>7</v>
      </c>
      <c r="R4" s="596" t="s">
        <v>7</v>
      </c>
      <c r="S4" s="596"/>
      <c r="T4" s="596"/>
      <c r="U4" s="596" t="s">
        <v>7</v>
      </c>
      <c r="V4" s="596" t="s">
        <v>7</v>
      </c>
      <c r="W4" s="596" t="s">
        <v>7</v>
      </c>
      <c r="X4" s="596" t="s">
        <v>7</v>
      </c>
      <c r="Y4" s="596"/>
      <c r="Z4" s="596"/>
      <c r="AA4" s="596"/>
      <c r="AB4" s="596"/>
      <c r="AC4" s="596"/>
      <c r="AD4" s="596"/>
      <c r="AE4" s="596"/>
      <c r="AF4" s="596"/>
      <c r="AG4" s="596"/>
      <c r="AH4" s="596"/>
      <c r="AI4" s="596"/>
      <c r="AJ4" s="596"/>
      <c r="AK4" s="596"/>
      <c r="AL4" s="596"/>
      <c r="AM4" s="596"/>
      <c r="AN4" s="596"/>
      <c r="AO4" s="596"/>
      <c r="AP4" s="596"/>
    </row>
    <row r="5" spans="1:43" ht="48">
      <c r="A5" s="502"/>
      <c r="B5" s="501"/>
      <c r="C5" s="87" t="s">
        <v>162</v>
      </c>
      <c r="D5" s="88" t="s">
        <v>25</v>
      </c>
      <c r="E5" s="596" t="s">
        <v>7</v>
      </c>
      <c r="F5" s="596" t="s">
        <v>7</v>
      </c>
      <c r="G5" s="596" t="s">
        <v>7</v>
      </c>
      <c r="H5" s="596"/>
      <c r="I5" s="596"/>
      <c r="J5" s="596"/>
      <c r="K5" s="596"/>
      <c r="L5" s="596"/>
      <c r="M5" s="596"/>
      <c r="N5" s="596"/>
      <c r="O5" s="596"/>
      <c r="P5" s="596"/>
      <c r="Q5" s="596" t="s">
        <v>7</v>
      </c>
      <c r="R5" s="596" t="s">
        <v>7</v>
      </c>
      <c r="S5" s="596"/>
      <c r="T5" s="596"/>
      <c r="U5" s="596" t="s">
        <v>7</v>
      </c>
      <c r="V5" s="596" t="s">
        <v>7</v>
      </c>
      <c r="W5" s="596" t="s">
        <v>7</v>
      </c>
      <c r="X5" s="596" t="s">
        <v>7</v>
      </c>
      <c r="Y5" s="596"/>
      <c r="Z5" s="596"/>
      <c r="AA5" s="596"/>
      <c r="AB5" s="596"/>
      <c r="AC5" s="596"/>
      <c r="AD5" s="596"/>
      <c r="AE5" s="596"/>
      <c r="AF5" s="596"/>
      <c r="AG5" s="596"/>
      <c r="AH5" s="596"/>
      <c r="AI5" s="596"/>
      <c r="AJ5" s="596"/>
      <c r="AK5" s="596"/>
      <c r="AL5" s="596"/>
      <c r="AM5" s="596"/>
      <c r="AN5" s="596"/>
      <c r="AO5" s="596"/>
      <c r="AP5" s="596"/>
    </row>
    <row r="6" spans="1:43" ht="72">
      <c r="A6" s="502"/>
      <c r="B6" s="501"/>
      <c r="C6" s="87" t="s">
        <v>163</v>
      </c>
      <c r="D6" s="88" t="s">
        <v>96</v>
      </c>
      <c r="E6" s="596" t="s">
        <v>7</v>
      </c>
      <c r="F6" s="596" t="s">
        <v>7</v>
      </c>
      <c r="G6" s="596" t="s">
        <v>7</v>
      </c>
      <c r="H6" s="596"/>
      <c r="I6" s="596"/>
      <c r="J6" s="596"/>
      <c r="K6" s="596"/>
      <c r="L6" s="596"/>
      <c r="M6" s="596" t="s">
        <v>7</v>
      </c>
      <c r="N6" s="596"/>
      <c r="O6" s="596"/>
      <c r="P6" s="596"/>
      <c r="Q6" s="596" t="s">
        <v>7</v>
      </c>
      <c r="R6" s="596" t="s">
        <v>7</v>
      </c>
      <c r="S6" s="596" t="s">
        <v>7</v>
      </c>
      <c r="T6" s="596"/>
      <c r="U6" s="596" t="s">
        <v>7</v>
      </c>
      <c r="V6" s="596" t="s">
        <v>7</v>
      </c>
      <c r="W6" s="596" t="s">
        <v>7</v>
      </c>
      <c r="X6" s="596" t="s">
        <v>7</v>
      </c>
      <c r="Y6" s="596"/>
      <c r="Z6" s="596"/>
      <c r="AA6" s="596"/>
      <c r="AB6" s="596"/>
      <c r="AC6" s="596"/>
      <c r="AD6" s="596"/>
      <c r="AE6" s="596"/>
      <c r="AF6" s="596"/>
      <c r="AG6" s="596"/>
      <c r="AH6" s="596"/>
      <c r="AI6" s="596"/>
      <c r="AJ6" s="596"/>
      <c r="AK6" s="596"/>
      <c r="AL6" s="596"/>
      <c r="AM6" s="596"/>
      <c r="AN6" s="596"/>
      <c r="AO6" s="596" t="s">
        <v>7</v>
      </c>
      <c r="AP6" s="596" t="s">
        <v>7</v>
      </c>
    </row>
    <row r="7" spans="1:43" ht="34.5" customHeight="1">
      <c r="A7" s="502"/>
      <c r="B7" s="501"/>
      <c r="C7" s="87" t="s">
        <v>164</v>
      </c>
      <c r="D7" s="88" t="s">
        <v>22</v>
      </c>
      <c r="E7" s="596"/>
      <c r="F7" s="596"/>
      <c r="G7" s="596"/>
      <c r="H7" s="596"/>
      <c r="I7" s="596"/>
      <c r="J7" s="596"/>
      <c r="K7" s="596"/>
      <c r="L7" s="596"/>
      <c r="M7" s="596" t="s">
        <v>7</v>
      </c>
      <c r="N7" s="596"/>
      <c r="O7" s="596"/>
      <c r="P7" s="596"/>
      <c r="Q7" s="596"/>
      <c r="R7" s="596"/>
      <c r="S7" s="596"/>
      <c r="T7" s="596"/>
      <c r="U7" s="596" t="s">
        <v>7</v>
      </c>
      <c r="V7" s="596" t="s">
        <v>7</v>
      </c>
      <c r="W7" s="596" t="s">
        <v>7</v>
      </c>
      <c r="X7" s="596"/>
      <c r="Y7" s="596"/>
      <c r="Z7" s="596"/>
      <c r="AA7" s="596"/>
      <c r="AB7" s="596"/>
      <c r="AC7" s="596" t="s">
        <v>7</v>
      </c>
      <c r="AD7" s="596"/>
      <c r="AE7" s="596"/>
      <c r="AF7" s="596"/>
      <c r="AG7" s="596"/>
      <c r="AH7" s="596"/>
      <c r="AI7" s="596"/>
      <c r="AJ7" s="596"/>
      <c r="AK7" s="596"/>
      <c r="AL7" s="596"/>
      <c r="AM7" s="596"/>
      <c r="AN7" s="596"/>
      <c r="AO7" s="596"/>
      <c r="AP7" s="596"/>
    </row>
    <row r="8" spans="1:43" ht="51.75" customHeight="1">
      <c r="A8" s="502"/>
      <c r="B8" s="501" t="s">
        <v>375</v>
      </c>
      <c r="C8" s="87" t="s">
        <v>165</v>
      </c>
      <c r="D8" s="88" t="s">
        <v>95</v>
      </c>
      <c r="E8" s="596"/>
      <c r="F8" s="596"/>
      <c r="G8" s="596"/>
      <c r="H8" s="596"/>
      <c r="I8" s="596"/>
      <c r="J8" s="596"/>
      <c r="K8" s="596"/>
      <c r="L8" s="596"/>
      <c r="M8" s="596" t="s">
        <v>7</v>
      </c>
      <c r="N8" s="596"/>
      <c r="O8" s="596"/>
      <c r="P8" s="596"/>
      <c r="Q8" s="596"/>
      <c r="R8" s="596"/>
      <c r="S8" s="596"/>
      <c r="T8" s="596"/>
      <c r="U8" s="596"/>
      <c r="V8" s="596"/>
      <c r="W8" s="596"/>
      <c r="X8" s="596" t="s">
        <v>7</v>
      </c>
      <c r="Y8" s="596"/>
      <c r="Z8" s="596"/>
      <c r="AA8" s="596"/>
      <c r="AB8" s="596"/>
      <c r="AC8" s="596"/>
      <c r="AD8" s="596"/>
      <c r="AE8" s="596"/>
      <c r="AF8" s="596"/>
      <c r="AG8" s="596"/>
      <c r="AH8" s="596"/>
      <c r="AI8" s="596"/>
      <c r="AJ8" s="596"/>
      <c r="AK8" s="596"/>
      <c r="AL8" s="596"/>
      <c r="AM8" s="596"/>
      <c r="AN8" s="596"/>
      <c r="AO8" s="596"/>
      <c r="AP8" s="596"/>
    </row>
    <row r="9" spans="1:43" ht="51.75" customHeight="1">
      <c r="A9" s="502"/>
      <c r="B9" s="501"/>
      <c r="C9" s="87" t="s">
        <v>166</v>
      </c>
      <c r="D9" s="88" t="s">
        <v>16</v>
      </c>
      <c r="E9" s="596"/>
      <c r="F9" s="596"/>
      <c r="G9" s="596"/>
      <c r="H9" s="596"/>
      <c r="I9" s="596"/>
      <c r="J9" s="596"/>
      <c r="K9" s="596"/>
      <c r="L9" s="596"/>
      <c r="M9" s="596" t="s">
        <v>7</v>
      </c>
      <c r="N9" s="596"/>
      <c r="O9" s="596"/>
      <c r="P9" s="596"/>
      <c r="Q9" s="596"/>
      <c r="R9" s="596"/>
      <c r="S9" s="596"/>
      <c r="T9" s="596"/>
      <c r="U9" s="596"/>
      <c r="V9" s="596"/>
      <c r="W9" s="596"/>
      <c r="X9" s="596" t="s">
        <v>7</v>
      </c>
      <c r="Y9" s="596"/>
      <c r="Z9" s="596"/>
      <c r="AA9" s="596"/>
      <c r="AB9" s="596"/>
      <c r="AC9" s="596"/>
      <c r="AD9" s="596"/>
      <c r="AE9" s="596"/>
      <c r="AF9" s="596"/>
      <c r="AG9" s="596"/>
      <c r="AH9" s="596"/>
      <c r="AI9" s="596"/>
      <c r="AJ9" s="596"/>
      <c r="AK9" s="596"/>
      <c r="AL9" s="596"/>
      <c r="AM9" s="596"/>
      <c r="AN9" s="596"/>
      <c r="AO9" s="596"/>
      <c r="AP9" s="596"/>
    </row>
    <row r="10" spans="1:43" ht="51.75" customHeight="1">
      <c r="A10" s="502"/>
      <c r="B10" s="501"/>
      <c r="C10" s="87" t="s">
        <v>167</v>
      </c>
      <c r="D10" s="88" t="s">
        <v>97</v>
      </c>
      <c r="E10" s="596"/>
      <c r="F10" s="596"/>
      <c r="G10" s="596"/>
      <c r="H10" s="596"/>
      <c r="I10" s="596"/>
      <c r="J10" s="596"/>
      <c r="K10" s="596"/>
      <c r="L10" s="596"/>
      <c r="M10" s="596" t="s">
        <v>7</v>
      </c>
      <c r="N10" s="596" t="s">
        <v>7</v>
      </c>
      <c r="O10" s="596" t="s">
        <v>7</v>
      </c>
      <c r="P10" s="596"/>
      <c r="Q10" s="596"/>
      <c r="R10" s="596"/>
      <c r="S10" s="596"/>
      <c r="T10" s="596"/>
      <c r="U10" s="596"/>
      <c r="V10" s="596"/>
      <c r="W10" s="596"/>
      <c r="X10" s="596" t="s">
        <v>7</v>
      </c>
      <c r="Y10" s="596"/>
      <c r="Z10" s="596"/>
      <c r="AA10" s="596"/>
      <c r="AB10" s="596"/>
      <c r="AC10" s="596"/>
      <c r="AD10" s="596"/>
      <c r="AE10" s="596"/>
      <c r="AF10" s="596"/>
      <c r="AG10" s="596"/>
      <c r="AH10" s="596"/>
      <c r="AI10" s="596"/>
      <c r="AJ10" s="596"/>
      <c r="AK10" s="596"/>
      <c r="AL10" s="596"/>
      <c r="AM10" s="596"/>
      <c r="AN10" s="596"/>
      <c r="AO10" s="596"/>
      <c r="AP10" s="596"/>
    </row>
    <row r="11" spans="1:43" ht="61.5" customHeight="1">
      <c r="A11" s="502"/>
      <c r="B11" s="501"/>
      <c r="C11" s="87" t="s">
        <v>168</v>
      </c>
      <c r="D11" s="88" t="s">
        <v>17</v>
      </c>
      <c r="E11" s="596"/>
      <c r="F11" s="596"/>
      <c r="G11" s="596"/>
      <c r="H11" s="596"/>
      <c r="I11" s="596" t="s">
        <v>7</v>
      </c>
      <c r="J11" s="596"/>
      <c r="K11" s="596"/>
      <c r="L11" s="596"/>
      <c r="M11" s="596" t="s">
        <v>7</v>
      </c>
      <c r="N11" s="596"/>
      <c r="O11" s="596"/>
      <c r="P11" s="596"/>
      <c r="Q11" s="596"/>
      <c r="R11" s="596"/>
      <c r="S11" s="596"/>
      <c r="T11" s="596"/>
      <c r="U11" s="596"/>
      <c r="V11" s="596"/>
      <c r="W11" s="596"/>
      <c r="X11" s="596" t="s">
        <v>7</v>
      </c>
      <c r="Y11" s="596"/>
      <c r="Z11" s="596"/>
      <c r="AA11" s="596" t="s">
        <v>7</v>
      </c>
      <c r="AB11" s="596"/>
      <c r="AC11" s="596"/>
      <c r="AD11" s="596"/>
      <c r="AE11" s="596"/>
      <c r="AF11" s="596"/>
      <c r="AG11" s="596"/>
      <c r="AH11" s="596"/>
      <c r="AI11" s="596"/>
      <c r="AJ11" s="596"/>
      <c r="AK11" s="596"/>
      <c r="AL11" s="596"/>
      <c r="AM11" s="596"/>
      <c r="AN11" s="596"/>
      <c r="AO11" s="596"/>
      <c r="AP11" s="596"/>
    </row>
    <row r="12" spans="1:43" ht="72">
      <c r="A12" s="502"/>
      <c r="B12" s="501" t="s">
        <v>374</v>
      </c>
      <c r="C12" s="87" t="s">
        <v>169</v>
      </c>
      <c r="D12" s="88" t="s">
        <v>103</v>
      </c>
      <c r="E12" s="596"/>
      <c r="F12" s="596"/>
      <c r="G12" s="596"/>
      <c r="H12" s="596" t="s">
        <v>7</v>
      </c>
      <c r="I12" s="596" t="s">
        <v>7</v>
      </c>
      <c r="J12" s="596" t="s">
        <v>7</v>
      </c>
      <c r="K12" s="596" t="s">
        <v>7</v>
      </c>
      <c r="L12" s="596"/>
      <c r="M12" s="596" t="s">
        <v>7</v>
      </c>
      <c r="N12" s="596"/>
      <c r="O12" s="596"/>
      <c r="P12" s="596"/>
      <c r="Q12" s="596" t="s">
        <v>7</v>
      </c>
      <c r="R12" s="596" t="s">
        <v>7</v>
      </c>
      <c r="S12" s="596" t="s">
        <v>7</v>
      </c>
      <c r="T12" s="596" t="s">
        <v>7</v>
      </c>
      <c r="U12" s="596"/>
      <c r="V12" s="596" t="s">
        <v>7</v>
      </c>
      <c r="W12" s="596"/>
      <c r="X12" s="596" t="s">
        <v>7</v>
      </c>
      <c r="Y12" s="596"/>
      <c r="Z12" s="596"/>
      <c r="AA12" s="596"/>
      <c r="AB12" s="596"/>
      <c r="AC12" s="596"/>
      <c r="AD12" s="596"/>
      <c r="AE12" s="596"/>
      <c r="AF12" s="596"/>
      <c r="AG12" s="596"/>
      <c r="AH12" s="596"/>
      <c r="AI12" s="596"/>
      <c r="AJ12" s="596"/>
      <c r="AK12" s="596"/>
      <c r="AL12" s="596"/>
      <c r="AM12" s="596"/>
      <c r="AN12" s="596"/>
      <c r="AO12" s="596" t="s">
        <v>7</v>
      </c>
      <c r="AP12" s="596" t="s">
        <v>7</v>
      </c>
    </row>
    <row r="13" spans="1:43" ht="60">
      <c r="A13" s="502"/>
      <c r="B13" s="501"/>
      <c r="C13" s="87" t="s">
        <v>170</v>
      </c>
      <c r="D13" s="88" t="s">
        <v>116</v>
      </c>
      <c r="E13" s="596"/>
      <c r="F13" s="596"/>
      <c r="G13" s="596"/>
      <c r="H13" s="596"/>
      <c r="I13" s="596"/>
      <c r="J13" s="596"/>
      <c r="K13" s="596"/>
      <c r="L13" s="596"/>
      <c r="M13" s="596"/>
      <c r="N13" s="596"/>
      <c r="O13" s="596"/>
      <c r="P13" s="596"/>
      <c r="Q13" s="596" t="s">
        <v>7</v>
      </c>
      <c r="R13" s="596"/>
      <c r="S13" s="596" t="s">
        <v>7</v>
      </c>
      <c r="T13" s="596" t="s">
        <v>7</v>
      </c>
      <c r="U13" s="596"/>
      <c r="V13" s="596" t="s">
        <v>7</v>
      </c>
      <c r="W13" s="596"/>
      <c r="X13" s="596" t="s">
        <v>7</v>
      </c>
      <c r="Y13" s="596"/>
      <c r="Z13" s="596"/>
      <c r="AA13" s="596"/>
      <c r="AB13" s="596"/>
      <c r="AC13" s="596"/>
      <c r="AD13" s="596"/>
      <c r="AE13" s="596"/>
      <c r="AF13" s="596"/>
      <c r="AG13" s="596"/>
      <c r="AH13" s="596"/>
      <c r="AI13" s="596"/>
      <c r="AJ13" s="596"/>
      <c r="AK13" s="596"/>
      <c r="AL13" s="596"/>
      <c r="AM13" s="596"/>
      <c r="AN13" s="596"/>
      <c r="AO13" s="596" t="s">
        <v>7</v>
      </c>
      <c r="AP13" s="596" t="s">
        <v>7</v>
      </c>
    </row>
    <row r="14" spans="1:43" ht="36">
      <c r="A14" s="502"/>
      <c r="B14" s="501"/>
      <c r="C14" s="87" t="s">
        <v>171</v>
      </c>
      <c r="D14" s="88" t="s">
        <v>9</v>
      </c>
      <c r="E14" s="596"/>
      <c r="F14" s="596"/>
      <c r="G14" s="596"/>
      <c r="H14" s="596"/>
      <c r="I14" s="596"/>
      <c r="J14" s="596"/>
      <c r="K14" s="596"/>
      <c r="L14" s="596"/>
      <c r="M14" s="596"/>
      <c r="N14" s="596"/>
      <c r="O14" s="596"/>
      <c r="P14" s="596"/>
      <c r="Q14" s="596" t="s">
        <v>7</v>
      </c>
      <c r="R14" s="596" t="s">
        <v>7</v>
      </c>
      <c r="S14" s="596" t="s">
        <v>7</v>
      </c>
      <c r="T14" s="596"/>
      <c r="U14" s="596"/>
      <c r="V14" s="596"/>
      <c r="W14" s="596"/>
      <c r="X14" s="596" t="s">
        <v>7</v>
      </c>
      <c r="Y14" s="596"/>
      <c r="Z14" s="596"/>
      <c r="AA14" s="596"/>
      <c r="AB14" s="596"/>
      <c r="AC14" s="596"/>
      <c r="AD14" s="596"/>
      <c r="AE14" s="596"/>
      <c r="AF14" s="596"/>
      <c r="AG14" s="596"/>
      <c r="AH14" s="596"/>
      <c r="AI14" s="596"/>
      <c r="AJ14" s="596"/>
      <c r="AK14" s="596"/>
      <c r="AL14" s="596"/>
      <c r="AM14" s="596"/>
      <c r="AN14" s="596"/>
      <c r="AO14" s="596"/>
      <c r="AP14" s="596"/>
    </row>
    <row r="15" spans="1:43" ht="24">
      <c r="A15" s="502"/>
      <c r="B15" s="501"/>
      <c r="C15" s="87" t="s">
        <v>172</v>
      </c>
      <c r="D15" s="88" t="s">
        <v>18</v>
      </c>
      <c r="E15" s="596"/>
      <c r="F15" s="596"/>
      <c r="G15" s="596"/>
      <c r="H15" s="596"/>
      <c r="I15" s="596"/>
      <c r="J15" s="596"/>
      <c r="K15" s="596"/>
      <c r="L15" s="596"/>
      <c r="M15" s="596"/>
      <c r="N15" s="596"/>
      <c r="O15" s="596"/>
      <c r="P15" s="596"/>
      <c r="Q15" s="596" t="s">
        <v>7</v>
      </c>
      <c r="R15" s="596" t="s">
        <v>7</v>
      </c>
      <c r="S15" s="596" t="s">
        <v>7</v>
      </c>
      <c r="T15" s="596" t="s">
        <v>7</v>
      </c>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row>
    <row r="16" spans="1:43" ht="24">
      <c r="A16" s="502"/>
      <c r="B16" s="501"/>
      <c r="C16" s="87" t="s">
        <v>173</v>
      </c>
      <c r="D16" s="88" t="s">
        <v>19</v>
      </c>
      <c r="E16" s="596"/>
      <c r="F16" s="596"/>
      <c r="G16" s="596"/>
      <c r="H16" s="596"/>
      <c r="I16" s="596"/>
      <c r="J16" s="596"/>
      <c r="K16" s="596"/>
      <c r="L16" s="596"/>
      <c r="M16" s="596"/>
      <c r="N16" s="596"/>
      <c r="O16" s="596"/>
      <c r="P16" s="596"/>
      <c r="Q16" s="596" t="s">
        <v>7</v>
      </c>
      <c r="R16" s="596" t="s">
        <v>7</v>
      </c>
      <c r="S16" s="596" t="s">
        <v>7</v>
      </c>
      <c r="T16" s="596" t="s">
        <v>7</v>
      </c>
      <c r="U16" s="596"/>
      <c r="V16" s="596"/>
      <c r="W16" s="596"/>
      <c r="X16" s="596"/>
      <c r="Y16" s="596"/>
      <c r="Z16" s="596"/>
      <c r="AA16" s="596"/>
      <c r="AB16" s="596"/>
      <c r="AC16" s="596"/>
      <c r="AD16" s="596"/>
      <c r="AE16" s="596"/>
      <c r="AF16" s="596"/>
      <c r="AG16" s="596"/>
      <c r="AH16" s="596"/>
      <c r="AI16" s="596"/>
      <c r="AJ16" s="596"/>
      <c r="AK16" s="596"/>
      <c r="AL16" s="596"/>
      <c r="AM16" s="596"/>
      <c r="AN16" s="596"/>
      <c r="AO16" s="596"/>
      <c r="AP16" s="596"/>
    </row>
    <row r="17" spans="1:42" ht="36">
      <c r="A17" s="502"/>
      <c r="B17" s="501"/>
      <c r="C17" s="87" t="s">
        <v>174</v>
      </c>
      <c r="D17" s="88" t="s">
        <v>34</v>
      </c>
      <c r="E17" s="596"/>
      <c r="F17" s="596"/>
      <c r="G17" s="596"/>
      <c r="H17" s="596"/>
      <c r="I17" s="596"/>
      <c r="J17" s="596"/>
      <c r="K17" s="596"/>
      <c r="L17" s="596"/>
      <c r="M17" s="596"/>
      <c r="N17" s="596"/>
      <c r="O17" s="596"/>
      <c r="P17" s="596"/>
      <c r="Q17" s="596" t="s">
        <v>7</v>
      </c>
      <c r="R17" s="596"/>
      <c r="S17" s="596" t="s">
        <v>7</v>
      </c>
      <c r="T17" s="596"/>
      <c r="U17" s="596" t="s">
        <v>7</v>
      </c>
      <c r="V17" s="596" t="s">
        <v>7</v>
      </c>
      <c r="W17" s="596"/>
      <c r="X17" s="596"/>
      <c r="Y17" s="596"/>
      <c r="Z17" s="596"/>
      <c r="AA17" s="596"/>
      <c r="AB17" s="596"/>
      <c r="AC17" s="596"/>
      <c r="AD17" s="596"/>
      <c r="AE17" s="596"/>
      <c r="AF17" s="596"/>
      <c r="AG17" s="596"/>
      <c r="AH17" s="596"/>
      <c r="AI17" s="596"/>
      <c r="AJ17" s="596"/>
      <c r="AK17" s="596"/>
      <c r="AL17" s="596"/>
      <c r="AM17" s="596"/>
      <c r="AN17" s="596"/>
      <c r="AO17" s="596"/>
      <c r="AP17" s="596"/>
    </row>
    <row r="18" spans="1:42" ht="24">
      <c r="A18" s="502"/>
      <c r="B18" s="501"/>
      <c r="C18" s="87" t="s">
        <v>175</v>
      </c>
      <c r="D18" s="88" t="s">
        <v>99</v>
      </c>
      <c r="E18" s="596"/>
      <c r="F18" s="596"/>
      <c r="G18" s="596"/>
      <c r="H18" s="596"/>
      <c r="I18" s="596"/>
      <c r="J18" s="596"/>
      <c r="K18" s="596"/>
      <c r="L18" s="596"/>
      <c r="M18" s="596"/>
      <c r="N18" s="596"/>
      <c r="O18" s="596"/>
      <c r="P18" s="596"/>
      <c r="Q18" s="596" t="s">
        <v>7</v>
      </c>
      <c r="R18" s="596"/>
      <c r="S18" s="596" t="s">
        <v>7</v>
      </c>
      <c r="T18" s="596" t="s">
        <v>7</v>
      </c>
      <c r="U18" s="596"/>
      <c r="V18" s="596" t="s">
        <v>7</v>
      </c>
      <c r="W18" s="596"/>
      <c r="X18" s="596"/>
      <c r="Y18" s="596"/>
      <c r="Z18" s="596"/>
      <c r="AA18" s="596"/>
      <c r="AB18" s="596"/>
      <c r="AC18" s="596"/>
      <c r="AD18" s="596"/>
      <c r="AE18" s="596"/>
      <c r="AF18" s="596" t="s">
        <v>7</v>
      </c>
      <c r="AG18" s="596" t="s">
        <v>7</v>
      </c>
      <c r="AH18" s="596" t="s">
        <v>7</v>
      </c>
      <c r="AI18" s="596" t="s">
        <v>7</v>
      </c>
      <c r="AJ18" s="596"/>
      <c r="AK18" s="596"/>
      <c r="AL18" s="596"/>
      <c r="AM18" s="596"/>
      <c r="AN18" s="596"/>
      <c r="AO18" s="596"/>
      <c r="AP18" s="596"/>
    </row>
    <row r="19" spans="1:42" ht="36">
      <c r="A19" s="502"/>
      <c r="B19" s="501" t="s">
        <v>373</v>
      </c>
      <c r="C19" s="87" t="s">
        <v>176</v>
      </c>
      <c r="D19" s="88" t="s">
        <v>119</v>
      </c>
      <c r="E19" s="596"/>
      <c r="F19" s="596"/>
      <c r="G19" s="596"/>
      <c r="H19" s="596"/>
      <c r="I19" s="596"/>
      <c r="J19" s="596"/>
      <c r="K19" s="596" t="s">
        <v>7</v>
      </c>
      <c r="L19" s="596"/>
      <c r="M19" s="596"/>
      <c r="N19" s="596"/>
      <c r="O19" s="596"/>
      <c r="P19" s="596"/>
      <c r="Q19" s="596"/>
      <c r="R19" s="596"/>
      <c r="S19" s="596"/>
      <c r="T19" s="596"/>
      <c r="U19" s="596"/>
      <c r="V19" s="596"/>
      <c r="W19" s="596"/>
      <c r="X19" s="596"/>
      <c r="Y19" s="596"/>
      <c r="Z19" s="596" t="s">
        <v>7</v>
      </c>
      <c r="AA19" s="596"/>
      <c r="AB19" s="596"/>
      <c r="AC19" s="596"/>
      <c r="AD19" s="596"/>
      <c r="AE19" s="596"/>
      <c r="AF19" s="596" t="s">
        <v>7</v>
      </c>
      <c r="AG19" s="596" t="s">
        <v>7</v>
      </c>
      <c r="AH19" s="596" t="s">
        <v>7</v>
      </c>
      <c r="AI19" s="596" t="s">
        <v>7</v>
      </c>
      <c r="AJ19" s="596"/>
      <c r="AK19" s="596"/>
      <c r="AL19" s="596"/>
      <c r="AM19" s="596"/>
      <c r="AN19" s="596"/>
      <c r="AO19" s="596"/>
      <c r="AP19" s="596"/>
    </row>
    <row r="20" spans="1:42" ht="24">
      <c r="A20" s="502"/>
      <c r="B20" s="501"/>
      <c r="C20" s="87" t="s">
        <v>177</v>
      </c>
      <c r="D20" s="88" t="s">
        <v>372</v>
      </c>
      <c r="E20" s="596"/>
      <c r="F20" s="596"/>
      <c r="G20" s="596"/>
      <c r="H20" s="596"/>
      <c r="I20" s="596"/>
      <c r="J20" s="596"/>
      <c r="K20" s="596"/>
      <c r="L20" s="596"/>
      <c r="M20" s="596"/>
      <c r="N20" s="596"/>
      <c r="O20" s="596"/>
      <c r="P20" s="596"/>
      <c r="Q20" s="596"/>
      <c r="R20" s="596"/>
      <c r="S20" s="596"/>
      <c r="T20" s="596"/>
      <c r="U20" s="596"/>
      <c r="V20" s="596"/>
      <c r="W20" s="596"/>
      <c r="X20" s="596"/>
      <c r="Y20" s="596"/>
      <c r="Z20" s="596"/>
      <c r="AA20" s="596"/>
      <c r="AB20" s="596"/>
      <c r="AC20" s="596"/>
      <c r="AD20" s="596"/>
      <c r="AE20" s="596"/>
      <c r="AF20" s="596" t="s">
        <v>7</v>
      </c>
      <c r="AG20" s="596" t="s">
        <v>7</v>
      </c>
      <c r="AH20" s="596" t="s">
        <v>7</v>
      </c>
      <c r="AI20" s="596"/>
      <c r="AJ20" s="596"/>
      <c r="AK20" s="596"/>
      <c r="AL20" s="596"/>
      <c r="AM20" s="596"/>
      <c r="AN20" s="596"/>
      <c r="AO20" s="596"/>
      <c r="AP20" s="596"/>
    </row>
    <row r="21" spans="1:42" ht="66" customHeight="1">
      <c r="A21" s="502"/>
      <c r="B21" s="501"/>
      <c r="C21" s="87" t="s">
        <v>178</v>
      </c>
      <c r="D21" s="88" t="s">
        <v>371</v>
      </c>
      <c r="E21" s="596"/>
      <c r="F21" s="596"/>
      <c r="G21" s="596"/>
      <c r="H21" s="596"/>
      <c r="I21" s="596"/>
      <c r="J21" s="596"/>
      <c r="K21" s="596" t="s">
        <v>7</v>
      </c>
      <c r="L21" s="596"/>
      <c r="M21" s="596" t="s">
        <v>7</v>
      </c>
      <c r="N21" s="596"/>
      <c r="O21" s="596"/>
      <c r="P21" s="596"/>
      <c r="Q21" s="596"/>
      <c r="R21" s="596"/>
      <c r="S21" s="596"/>
      <c r="T21" s="596"/>
      <c r="U21" s="596"/>
      <c r="V21" s="596"/>
      <c r="W21" s="596" t="s">
        <v>7</v>
      </c>
      <c r="X21" s="596"/>
      <c r="Y21" s="596"/>
      <c r="Z21" s="596"/>
      <c r="AA21" s="596"/>
      <c r="AB21" s="596"/>
      <c r="AC21" s="596"/>
      <c r="AD21" s="596"/>
      <c r="AE21" s="596"/>
      <c r="AF21" s="596" t="s">
        <v>7</v>
      </c>
      <c r="AG21" s="596" t="s">
        <v>7</v>
      </c>
      <c r="AH21" s="596" t="s">
        <v>7</v>
      </c>
      <c r="AI21" s="596" t="s">
        <v>7</v>
      </c>
      <c r="AJ21" s="596" t="s">
        <v>7</v>
      </c>
      <c r="AK21" s="596"/>
      <c r="AL21" s="596"/>
      <c r="AM21" s="596"/>
      <c r="AN21" s="596"/>
      <c r="AO21" s="596"/>
      <c r="AP21" s="596"/>
    </row>
    <row r="22" spans="1:42" ht="60">
      <c r="A22" s="502"/>
      <c r="B22" s="501"/>
      <c r="C22" s="87" t="s">
        <v>179</v>
      </c>
      <c r="D22" s="88" t="s">
        <v>100</v>
      </c>
      <c r="E22" s="596"/>
      <c r="F22" s="596"/>
      <c r="G22" s="596"/>
      <c r="H22" s="596"/>
      <c r="I22" s="596"/>
      <c r="J22" s="596"/>
      <c r="K22" s="596" t="s">
        <v>7</v>
      </c>
      <c r="L22" s="596"/>
      <c r="M22" s="596" t="s">
        <v>7</v>
      </c>
      <c r="N22" s="596"/>
      <c r="O22" s="596"/>
      <c r="P22" s="596"/>
      <c r="Q22" s="596"/>
      <c r="R22" s="596"/>
      <c r="S22" s="596"/>
      <c r="T22" s="596" t="s">
        <v>7</v>
      </c>
      <c r="U22" s="596"/>
      <c r="V22" s="596" t="s">
        <v>7</v>
      </c>
      <c r="W22" s="596" t="s">
        <v>7</v>
      </c>
      <c r="X22" s="596"/>
      <c r="Y22" s="596"/>
      <c r="Z22" s="596"/>
      <c r="AA22" s="596"/>
      <c r="AB22" s="596"/>
      <c r="AC22" s="596"/>
      <c r="AD22" s="596"/>
      <c r="AE22" s="596"/>
      <c r="AF22" s="596" t="s">
        <v>7</v>
      </c>
      <c r="AG22" s="596" t="s">
        <v>7</v>
      </c>
      <c r="AH22" s="596" t="s">
        <v>7</v>
      </c>
      <c r="AI22" s="596" t="s">
        <v>7</v>
      </c>
      <c r="AJ22" s="596" t="s">
        <v>7</v>
      </c>
      <c r="AK22" s="596"/>
      <c r="AL22" s="596"/>
      <c r="AM22" s="596"/>
      <c r="AN22" s="596"/>
      <c r="AO22" s="596"/>
      <c r="AP22" s="596"/>
    </row>
    <row r="23" spans="1:42" ht="42" customHeight="1">
      <c r="A23" s="502" t="s">
        <v>370</v>
      </c>
      <c r="B23" s="501" t="s">
        <v>369</v>
      </c>
      <c r="C23" s="91" t="s">
        <v>185</v>
      </c>
      <c r="D23" s="89" t="s">
        <v>124</v>
      </c>
      <c r="E23" s="596"/>
      <c r="F23" s="596"/>
      <c r="G23" s="596"/>
      <c r="H23" s="596"/>
      <c r="I23" s="596"/>
      <c r="J23" s="596"/>
      <c r="K23" s="596"/>
      <c r="L23" s="596"/>
      <c r="M23" s="596" t="s">
        <v>7</v>
      </c>
      <c r="N23" s="596"/>
      <c r="O23" s="596"/>
      <c r="P23" s="596"/>
      <c r="Q23" s="596"/>
      <c r="R23" s="596"/>
      <c r="S23" s="596"/>
      <c r="T23" s="596"/>
      <c r="U23" s="596"/>
      <c r="V23" s="596"/>
      <c r="W23" s="596"/>
      <c r="X23" s="596"/>
      <c r="Y23" s="596" t="s">
        <v>7</v>
      </c>
      <c r="Z23" s="596" t="s">
        <v>7</v>
      </c>
      <c r="AA23" s="596"/>
      <c r="AB23" s="596"/>
      <c r="AC23" s="596"/>
      <c r="AD23" s="596"/>
      <c r="AE23" s="596"/>
      <c r="AF23" s="596"/>
      <c r="AG23" s="596"/>
      <c r="AH23" s="596"/>
      <c r="AI23" s="596"/>
      <c r="AJ23" s="596"/>
      <c r="AK23" s="596"/>
      <c r="AL23" s="596"/>
      <c r="AM23" s="596"/>
      <c r="AN23" s="596"/>
      <c r="AO23" s="596"/>
      <c r="AP23" s="596"/>
    </row>
    <row r="24" spans="1:42" ht="47.25" customHeight="1">
      <c r="A24" s="502"/>
      <c r="B24" s="501"/>
      <c r="C24" s="87" t="s">
        <v>184</v>
      </c>
      <c r="D24" s="89" t="s">
        <v>38</v>
      </c>
      <c r="E24" s="596"/>
      <c r="F24" s="596"/>
      <c r="G24" s="596"/>
      <c r="H24" s="596"/>
      <c r="I24" s="596"/>
      <c r="J24" s="596"/>
      <c r="K24" s="596"/>
      <c r="L24" s="596"/>
      <c r="M24" s="596" t="s">
        <v>7</v>
      </c>
      <c r="N24" s="596" t="s">
        <v>7</v>
      </c>
      <c r="O24" s="596" t="s">
        <v>7</v>
      </c>
      <c r="P24" s="596"/>
      <c r="Q24" s="596"/>
      <c r="R24" s="596"/>
      <c r="S24" s="596" t="s">
        <v>7</v>
      </c>
      <c r="T24" s="596"/>
      <c r="U24" s="596"/>
      <c r="V24" s="596"/>
      <c r="W24" s="596"/>
      <c r="X24" s="596"/>
      <c r="Y24" s="596" t="s">
        <v>7</v>
      </c>
      <c r="Z24" s="596" t="s">
        <v>7</v>
      </c>
      <c r="AA24" s="596"/>
      <c r="AB24" s="596" t="s">
        <v>7</v>
      </c>
      <c r="AC24" s="596"/>
      <c r="AD24" s="596"/>
      <c r="AE24" s="596"/>
      <c r="AF24" s="596"/>
      <c r="AG24" s="596"/>
      <c r="AH24" s="596"/>
      <c r="AI24" s="596"/>
      <c r="AJ24" s="596" t="s">
        <v>7</v>
      </c>
      <c r="AK24" s="596"/>
      <c r="AL24" s="596"/>
      <c r="AM24" s="596"/>
      <c r="AN24" s="596"/>
      <c r="AO24" s="596"/>
      <c r="AP24" s="596"/>
    </row>
    <row r="25" spans="1:42" ht="48">
      <c r="A25" s="502"/>
      <c r="B25" s="501"/>
      <c r="C25" s="87" t="s">
        <v>186</v>
      </c>
      <c r="D25" s="89" t="s">
        <v>39</v>
      </c>
      <c r="E25" s="596"/>
      <c r="F25" s="596"/>
      <c r="G25" s="596"/>
      <c r="H25" s="596"/>
      <c r="I25" s="596"/>
      <c r="J25" s="596"/>
      <c r="K25" s="596"/>
      <c r="L25" s="596"/>
      <c r="M25" s="596"/>
      <c r="N25" s="596"/>
      <c r="O25" s="596"/>
      <c r="P25" s="596"/>
      <c r="Q25" s="596"/>
      <c r="R25" s="596"/>
      <c r="S25" s="596"/>
      <c r="T25" s="596"/>
      <c r="U25" s="596" t="s">
        <v>7</v>
      </c>
      <c r="V25" s="596"/>
      <c r="W25" s="596" t="s">
        <v>7</v>
      </c>
      <c r="X25" s="596"/>
      <c r="Y25" s="596" t="s">
        <v>7</v>
      </c>
      <c r="Z25" s="596" t="s">
        <v>7</v>
      </c>
      <c r="AA25" s="596"/>
      <c r="AB25" s="596" t="s">
        <v>7</v>
      </c>
      <c r="AC25" s="596"/>
      <c r="AD25" s="596"/>
      <c r="AE25" s="596"/>
      <c r="AF25" s="596"/>
      <c r="AG25" s="596"/>
      <c r="AH25" s="596"/>
      <c r="AI25" s="596"/>
      <c r="AJ25" s="596"/>
      <c r="AK25" s="596"/>
      <c r="AL25" s="596"/>
      <c r="AM25" s="596"/>
      <c r="AN25" s="596"/>
      <c r="AO25" s="596"/>
      <c r="AP25" s="596"/>
    </row>
    <row r="26" spans="1:42" ht="88.5" customHeight="1">
      <c r="A26" s="502"/>
      <c r="B26" s="503" t="s">
        <v>368</v>
      </c>
      <c r="C26" s="87" t="s">
        <v>187</v>
      </c>
      <c r="D26" s="88" t="s">
        <v>101</v>
      </c>
      <c r="E26" s="596"/>
      <c r="F26" s="596"/>
      <c r="G26" s="596"/>
      <c r="H26" s="596"/>
      <c r="I26" s="596"/>
      <c r="J26" s="596"/>
      <c r="K26" s="596" t="s">
        <v>7</v>
      </c>
      <c r="L26" s="596"/>
      <c r="M26" s="596" t="s">
        <v>7</v>
      </c>
      <c r="N26" s="596"/>
      <c r="O26" s="596"/>
      <c r="P26" s="596"/>
      <c r="Q26" s="596"/>
      <c r="R26" s="596"/>
      <c r="S26" s="596"/>
      <c r="T26" s="596"/>
      <c r="U26" s="596"/>
      <c r="V26" s="596"/>
      <c r="W26" s="596"/>
      <c r="X26" s="596"/>
      <c r="Y26" s="596" t="s">
        <v>7</v>
      </c>
      <c r="Z26" s="596" t="s">
        <v>7</v>
      </c>
      <c r="AA26" s="596" t="s">
        <v>7</v>
      </c>
      <c r="AB26" s="596"/>
      <c r="AC26" s="596"/>
      <c r="AD26" s="596"/>
      <c r="AE26" s="596"/>
      <c r="AF26" s="596" t="s">
        <v>7</v>
      </c>
      <c r="AG26" s="596" t="s">
        <v>7</v>
      </c>
      <c r="AH26" s="596" t="s">
        <v>7</v>
      </c>
      <c r="AI26" s="596" t="s">
        <v>7</v>
      </c>
      <c r="AJ26" s="596" t="s">
        <v>7</v>
      </c>
      <c r="AK26" s="596"/>
      <c r="AL26" s="596"/>
      <c r="AM26" s="596"/>
      <c r="AN26" s="596"/>
      <c r="AO26" s="596"/>
      <c r="AP26" s="596"/>
    </row>
    <row r="27" spans="1:42" ht="88.5" customHeight="1">
      <c r="A27" s="502"/>
      <c r="B27" s="504"/>
      <c r="C27" s="87" t="s">
        <v>188</v>
      </c>
      <c r="D27" s="88" t="s">
        <v>750</v>
      </c>
      <c r="E27" s="596"/>
      <c r="F27" s="596"/>
      <c r="G27" s="596"/>
      <c r="H27" s="596"/>
      <c r="I27" s="596"/>
      <c r="J27" s="596"/>
      <c r="K27" s="596"/>
      <c r="L27" s="596"/>
      <c r="M27" s="596"/>
      <c r="N27" s="596"/>
      <c r="O27" s="596"/>
      <c r="P27" s="596"/>
      <c r="Q27" s="596"/>
      <c r="R27" s="596"/>
      <c r="S27" s="596"/>
      <c r="T27" s="596"/>
      <c r="U27" s="596" t="s">
        <v>7</v>
      </c>
      <c r="V27" s="596"/>
      <c r="W27" s="596"/>
      <c r="X27" s="596"/>
      <c r="Y27" s="596" t="s">
        <v>7</v>
      </c>
      <c r="Z27" s="596" t="s">
        <v>7</v>
      </c>
      <c r="AA27" s="596"/>
      <c r="AB27" s="596"/>
      <c r="AC27" s="596"/>
      <c r="AD27" s="596"/>
      <c r="AE27" s="596"/>
      <c r="AF27" s="596"/>
      <c r="AG27" s="596"/>
      <c r="AH27" s="596"/>
      <c r="AI27" s="596"/>
      <c r="AJ27" s="596"/>
      <c r="AK27" s="596"/>
      <c r="AL27" s="596"/>
      <c r="AM27" s="596"/>
      <c r="AN27" s="596"/>
      <c r="AO27" s="596"/>
      <c r="AP27" s="596"/>
    </row>
    <row r="28" spans="1:42" ht="88.5" customHeight="1">
      <c r="A28" s="502"/>
      <c r="B28" s="504"/>
      <c r="C28" s="87" t="s">
        <v>189</v>
      </c>
      <c r="D28" s="89" t="s">
        <v>104</v>
      </c>
      <c r="E28" s="596"/>
      <c r="F28" s="596"/>
      <c r="G28" s="596"/>
      <c r="H28" s="596"/>
      <c r="I28" s="596" t="s">
        <v>7</v>
      </c>
      <c r="J28" s="596"/>
      <c r="K28" s="596"/>
      <c r="L28" s="596"/>
      <c r="M28" s="596" t="s">
        <v>7</v>
      </c>
      <c r="N28" s="596" t="s">
        <v>7</v>
      </c>
      <c r="O28" s="596" t="s">
        <v>7</v>
      </c>
      <c r="P28" s="596"/>
      <c r="Q28" s="596"/>
      <c r="R28" s="596"/>
      <c r="S28" s="596"/>
      <c r="T28" s="596"/>
      <c r="U28" s="596"/>
      <c r="V28" s="596"/>
      <c r="W28" s="596"/>
      <c r="X28" s="596"/>
      <c r="Y28" s="596" t="s">
        <v>7</v>
      </c>
      <c r="Z28" s="596" t="s">
        <v>7</v>
      </c>
      <c r="AA28" s="596" t="s">
        <v>7</v>
      </c>
      <c r="AB28" s="596"/>
      <c r="AC28" s="596"/>
      <c r="AD28" s="596"/>
      <c r="AE28" s="596"/>
      <c r="AF28" s="596"/>
      <c r="AG28" s="596"/>
      <c r="AH28" s="596"/>
      <c r="AI28" s="596"/>
      <c r="AJ28" s="596"/>
      <c r="AK28" s="596"/>
      <c r="AL28" s="596"/>
      <c r="AM28" s="596"/>
      <c r="AN28" s="596"/>
      <c r="AO28" s="596"/>
      <c r="AP28" s="596"/>
    </row>
    <row r="29" spans="1:42" ht="88.5" customHeight="1">
      <c r="A29" s="502"/>
      <c r="B29" s="505"/>
      <c r="C29" s="87" t="s">
        <v>190</v>
      </c>
      <c r="D29" s="89" t="s">
        <v>342</v>
      </c>
      <c r="E29" s="596"/>
      <c r="F29" s="596"/>
      <c r="G29" s="596"/>
      <c r="H29" s="596"/>
      <c r="I29" s="596"/>
      <c r="J29" s="596"/>
      <c r="K29" s="596"/>
      <c r="L29" s="596"/>
      <c r="M29" s="596" t="s">
        <v>7</v>
      </c>
      <c r="N29" s="596" t="s">
        <v>7</v>
      </c>
      <c r="O29" s="596" t="s">
        <v>7</v>
      </c>
      <c r="P29" s="596"/>
      <c r="Q29" s="596"/>
      <c r="R29" s="596"/>
      <c r="S29" s="596"/>
      <c r="T29" s="596"/>
      <c r="U29" s="596" t="s">
        <v>7</v>
      </c>
      <c r="V29" s="596"/>
      <c r="W29" s="596"/>
      <c r="X29" s="596"/>
      <c r="Y29" s="596" t="s">
        <v>7</v>
      </c>
      <c r="Z29" s="596" t="s">
        <v>7</v>
      </c>
      <c r="AA29" s="596" t="s">
        <v>7</v>
      </c>
      <c r="AB29" s="596" t="s">
        <v>7</v>
      </c>
      <c r="AC29" s="596"/>
      <c r="AD29" s="596"/>
      <c r="AE29" s="596"/>
      <c r="AF29" s="596"/>
      <c r="AG29" s="596"/>
      <c r="AH29" s="596"/>
      <c r="AI29" s="596"/>
      <c r="AJ29" s="596"/>
      <c r="AK29" s="596"/>
      <c r="AL29" s="596"/>
      <c r="AM29" s="596"/>
      <c r="AN29" s="596"/>
      <c r="AO29" s="596"/>
      <c r="AP29" s="596"/>
    </row>
    <row r="30" spans="1:42" ht="79.5" customHeight="1">
      <c r="A30" s="502"/>
      <c r="B30" s="501" t="s">
        <v>367</v>
      </c>
      <c r="C30" s="87" t="s">
        <v>191</v>
      </c>
      <c r="D30" s="88" t="s">
        <v>105</v>
      </c>
      <c r="E30" s="596"/>
      <c r="F30" s="596"/>
      <c r="G30" s="596"/>
      <c r="H30" s="596"/>
      <c r="I30" s="596" t="s">
        <v>7</v>
      </c>
      <c r="J30" s="596"/>
      <c r="K30" s="596"/>
      <c r="L30" s="596"/>
      <c r="M30" s="596" t="s">
        <v>7</v>
      </c>
      <c r="N30" s="596" t="s">
        <v>7</v>
      </c>
      <c r="O30" s="596" t="s">
        <v>7</v>
      </c>
      <c r="P30" s="596"/>
      <c r="Q30" s="596"/>
      <c r="R30" s="596"/>
      <c r="S30" s="596"/>
      <c r="T30" s="596"/>
      <c r="U30" s="596"/>
      <c r="V30" s="596"/>
      <c r="W30" s="596" t="s">
        <v>7</v>
      </c>
      <c r="X30" s="596"/>
      <c r="Y30" s="596" t="s">
        <v>7</v>
      </c>
      <c r="Z30" s="596" t="s">
        <v>7</v>
      </c>
      <c r="AA30" s="596" t="s">
        <v>7</v>
      </c>
      <c r="AB30" s="596" t="s">
        <v>7</v>
      </c>
      <c r="AC30" s="596"/>
      <c r="AD30" s="596"/>
      <c r="AE30" s="596"/>
      <c r="AF30" s="596"/>
      <c r="AG30" s="596"/>
      <c r="AH30" s="596"/>
      <c r="AI30" s="596"/>
      <c r="AJ30" s="596"/>
      <c r="AK30" s="596"/>
      <c r="AL30" s="596"/>
      <c r="AM30" s="596"/>
      <c r="AN30" s="596"/>
      <c r="AO30" s="596"/>
      <c r="AP30" s="596"/>
    </row>
    <row r="31" spans="1:42" ht="64.5" customHeight="1">
      <c r="A31" s="502"/>
      <c r="B31" s="501"/>
      <c r="C31" s="87" t="s">
        <v>752</v>
      </c>
      <c r="D31" s="89" t="s">
        <v>151</v>
      </c>
      <c r="E31" s="596"/>
      <c r="F31" s="596"/>
      <c r="G31" s="596"/>
      <c r="H31" s="596"/>
      <c r="I31" s="596"/>
      <c r="J31" s="596"/>
      <c r="K31" s="596"/>
      <c r="L31" s="596"/>
      <c r="M31" s="596"/>
      <c r="N31" s="596" t="s">
        <v>7</v>
      </c>
      <c r="O31" s="596" t="s">
        <v>7</v>
      </c>
      <c r="P31" s="596"/>
      <c r="Q31" s="596"/>
      <c r="R31" s="596"/>
      <c r="S31" s="596"/>
      <c r="T31" s="596"/>
      <c r="U31" s="596"/>
      <c r="V31" s="596"/>
      <c r="W31" s="596"/>
      <c r="X31" s="596"/>
      <c r="Y31" s="596" t="s">
        <v>7</v>
      </c>
      <c r="Z31" s="596" t="s">
        <v>7</v>
      </c>
      <c r="AA31" s="596"/>
      <c r="AB31" s="596" t="s">
        <v>7</v>
      </c>
      <c r="AC31" s="596"/>
      <c r="AD31" s="596"/>
      <c r="AE31" s="596"/>
      <c r="AF31" s="596"/>
      <c r="AG31" s="596"/>
      <c r="AH31" s="596"/>
      <c r="AI31" s="596"/>
      <c r="AJ31" s="596"/>
      <c r="AK31" s="596"/>
      <c r="AL31" s="596"/>
      <c r="AM31" s="596"/>
      <c r="AN31" s="596"/>
      <c r="AO31" s="596"/>
      <c r="AP31" s="596"/>
    </row>
    <row r="32" spans="1:42" ht="99" customHeight="1">
      <c r="A32" s="502" t="s">
        <v>366</v>
      </c>
      <c r="B32" s="501" t="s">
        <v>365</v>
      </c>
      <c r="C32" s="87" t="s">
        <v>198</v>
      </c>
      <c r="D32" s="89" t="s">
        <v>128</v>
      </c>
      <c r="E32" s="596"/>
      <c r="F32" s="596"/>
      <c r="G32" s="596"/>
      <c r="H32" s="596"/>
      <c r="I32" s="596" t="s">
        <v>7</v>
      </c>
      <c r="J32" s="596"/>
      <c r="K32" s="596"/>
      <c r="L32" s="596"/>
      <c r="M32" s="596" t="s">
        <v>7</v>
      </c>
      <c r="N32" s="596"/>
      <c r="O32" s="596"/>
      <c r="P32" s="596"/>
      <c r="Q32" s="596"/>
      <c r="R32" s="596"/>
      <c r="S32" s="596"/>
      <c r="T32" s="596"/>
      <c r="U32" s="596"/>
      <c r="V32" s="596"/>
      <c r="W32" s="596" t="s">
        <v>7</v>
      </c>
      <c r="X32" s="596"/>
      <c r="Y32" s="596"/>
      <c r="Z32" s="596"/>
      <c r="AA32" s="596" t="s">
        <v>7</v>
      </c>
      <c r="AB32" s="596" t="s">
        <v>7</v>
      </c>
      <c r="AC32" s="596"/>
      <c r="AD32" s="596"/>
      <c r="AE32" s="596"/>
      <c r="AF32" s="596"/>
      <c r="AG32" s="596"/>
      <c r="AH32" s="596"/>
      <c r="AI32" s="596"/>
      <c r="AJ32" s="596"/>
      <c r="AK32" s="596"/>
      <c r="AL32" s="596"/>
      <c r="AM32" s="596"/>
      <c r="AN32" s="596"/>
      <c r="AO32" s="596"/>
      <c r="AP32" s="596"/>
    </row>
    <row r="33" spans="1:42" ht="99" customHeight="1">
      <c r="A33" s="502"/>
      <c r="B33" s="501"/>
      <c r="C33" s="87" t="s">
        <v>199</v>
      </c>
      <c r="D33" s="89" t="s">
        <v>130</v>
      </c>
      <c r="E33" s="596"/>
      <c r="F33" s="596"/>
      <c r="G33" s="596"/>
      <c r="H33" s="596"/>
      <c r="I33" s="596" t="s">
        <v>7</v>
      </c>
      <c r="J33" s="596"/>
      <c r="K33" s="596"/>
      <c r="L33" s="596"/>
      <c r="M33" s="596" t="s">
        <v>7</v>
      </c>
      <c r="N33" s="596"/>
      <c r="O33" s="596"/>
      <c r="P33" s="596"/>
      <c r="Q33" s="596"/>
      <c r="R33" s="596"/>
      <c r="S33" s="596"/>
      <c r="T33" s="596"/>
      <c r="U33" s="596"/>
      <c r="V33" s="596"/>
      <c r="W33" s="596" t="s">
        <v>7</v>
      </c>
      <c r="X33" s="596"/>
      <c r="Y33" s="596"/>
      <c r="Z33" s="596"/>
      <c r="AA33" s="596" t="s">
        <v>7</v>
      </c>
      <c r="AB33" s="596"/>
      <c r="AC33" s="596"/>
      <c r="AD33" s="596"/>
      <c r="AE33" s="596"/>
      <c r="AF33" s="596"/>
      <c r="AG33" s="596"/>
      <c r="AH33" s="596"/>
      <c r="AI33" s="596"/>
      <c r="AJ33" s="596"/>
      <c r="AK33" s="596"/>
      <c r="AL33" s="596"/>
      <c r="AM33" s="596"/>
      <c r="AN33" s="596"/>
      <c r="AO33" s="596"/>
      <c r="AP33" s="596"/>
    </row>
    <row r="34" spans="1:42" ht="78.75" customHeight="1">
      <c r="A34" s="502"/>
      <c r="B34" s="501" t="s">
        <v>364</v>
      </c>
      <c r="C34" s="87" t="s">
        <v>200</v>
      </c>
      <c r="D34" s="89" t="s">
        <v>107</v>
      </c>
      <c r="E34" s="596"/>
      <c r="F34" s="596"/>
      <c r="G34" s="596"/>
      <c r="H34" s="596"/>
      <c r="I34" s="596" t="s">
        <v>7</v>
      </c>
      <c r="J34" s="596"/>
      <c r="K34" s="596"/>
      <c r="L34" s="596"/>
      <c r="M34" s="596"/>
      <c r="N34" s="596" t="s">
        <v>7</v>
      </c>
      <c r="O34" s="596" t="s">
        <v>7</v>
      </c>
      <c r="P34" s="596"/>
      <c r="Q34" s="596"/>
      <c r="R34" s="596"/>
      <c r="S34" s="596"/>
      <c r="T34" s="596"/>
      <c r="U34" s="596"/>
      <c r="V34" s="596"/>
      <c r="W34" s="596" t="s">
        <v>7</v>
      </c>
      <c r="X34" s="596"/>
      <c r="Y34" s="596"/>
      <c r="Z34" s="596"/>
      <c r="AA34" s="596" t="s">
        <v>7</v>
      </c>
      <c r="AB34" s="596"/>
      <c r="AC34" s="596"/>
      <c r="AD34" s="596"/>
      <c r="AE34" s="596"/>
      <c r="AF34" s="596"/>
      <c r="AG34" s="596"/>
      <c r="AH34" s="596"/>
      <c r="AI34" s="596"/>
      <c r="AJ34" s="596"/>
      <c r="AK34" s="596"/>
      <c r="AL34" s="596"/>
      <c r="AM34" s="596"/>
      <c r="AN34" s="596"/>
      <c r="AO34" s="596"/>
      <c r="AP34" s="596"/>
    </row>
    <row r="35" spans="1:42" ht="78.75" customHeight="1">
      <c r="A35" s="502"/>
      <c r="B35" s="501"/>
      <c r="C35" s="87" t="s">
        <v>201</v>
      </c>
      <c r="D35" s="88" t="s">
        <v>109</v>
      </c>
      <c r="E35" s="596"/>
      <c r="F35" s="596"/>
      <c r="G35" s="596"/>
      <c r="H35" s="596"/>
      <c r="I35" s="596" t="s">
        <v>7</v>
      </c>
      <c r="J35" s="596"/>
      <c r="K35" s="596"/>
      <c r="L35" s="596"/>
      <c r="M35" s="596"/>
      <c r="N35" s="596"/>
      <c r="O35" s="596"/>
      <c r="P35" s="596"/>
      <c r="Q35" s="596"/>
      <c r="R35" s="596"/>
      <c r="S35" s="596"/>
      <c r="T35" s="596"/>
      <c r="U35" s="596"/>
      <c r="V35" s="596"/>
      <c r="W35" s="596" t="s">
        <v>7</v>
      </c>
      <c r="X35" s="596"/>
      <c r="Y35" s="596"/>
      <c r="Z35" s="596"/>
      <c r="AA35" s="596" t="s">
        <v>7</v>
      </c>
      <c r="AB35" s="596" t="s">
        <v>7</v>
      </c>
      <c r="AC35" s="596"/>
      <c r="AD35" s="596"/>
      <c r="AE35" s="596"/>
      <c r="AF35" s="596"/>
      <c r="AG35" s="596"/>
      <c r="AH35" s="596"/>
      <c r="AI35" s="596"/>
      <c r="AJ35" s="596"/>
      <c r="AK35" s="596"/>
      <c r="AL35" s="596"/>
      <c r="AM35" s="596"/>
      <c r="AN35" s="596"/>
      <c r="AO35" s="596"/>
      <c r="AP35" s="596"/>
    </row>
    <row r="36" spans="1:42" ht="86.25" customHeight="1">
      <c r="A36" s="502"/>
      <c r="B36" s="501" t="s">
        <v>363</v>
      </c>
      <c r="C36" s="87" t="s">
        <v>202</v>
      </c>
      <c r="D36" s="88" t="s">
        <v>110</v>
      </c>
      <c r="E36" s="596"/>
      <c r="F36" s="596"/>
      <c r="G36" s="596"/>
      <c r="H36" s="596"/>
      <c r="I36" s="596"/>
      <c r="J36" s="596"/>
      <c r="K36" s="596"/>
      <c r="L36" s="596"/>
      <c r="M36" s="596"/>
      <c r="N36" s="596"/>
      <c r="O36" s="596"/>
      <c r="P36" s="596" t="s">
        <v>7</v>
      </c>
      <c r="Q36" s="596"/>
      <c r="R36" s="596"/>
      <c r="S36" s="596"/>
      <c r="T36" s="596"/>
      <c r="U36" s="596"/>
      <c r="V36" s="596"/>
      <c r="W36" s="596"/>
      <c r="X36" s="596"/>
      <c r="Y36" s="596"/>
      <c r="Z36" s="596"/>
      <c r="AA36" s="596" t="s">
        <v>7</v>
      </c>
      <c r="AB36" s="596"/>
      <c r="AC36" s="596"/>
      <c r="AD36" s="596"/>
      <c r="AE36" s="596"/>
      <c r="AF36" s="596"/>
      <c r="AG36" s="596"/>
      <c r="AH36" s="596"/>
      <c r="AI36" s="596"/>
      <c r="AJ36" s="596"/>
      <c r="AK36" s="596"/>
      <c r="AL36" s="596"/>
      <c r="AM36" s="596"/>
      <c r="AN36" s="596"/>
      <c r="AO36" s="596"/>
      <c r="AP36" s="596"/>
    </row>
    <row r="37" spans="1:42" ht="86.25" customHeight="1">
      <c r="A37" s="502"/>
      <c r="B37" s="501"/>
      <c r="C37" s="87" t="s">
        <v>203</v>
      </c>
      <c r="D37" s="89" t="s">
        <v>45</v>
      </c>
      <c r="E37" s="596"/>
      <c r="F37" s="596"/>
      <c r="G37" s="596"/>
      <c r="H37" s="596"/>
      <c r="I37" s="596" t="s">
        <v>7</v>
      </c>
      <c r="J37" s="596"/>
      <c r="K37" s="596"/>
      <c r="L37" s="596"/>
      <c r="M37" s="596"/>
      <c r="N37" s="596"/>
      <c r="O37" s="596"/>
      <c r="P37" s="596"/>
      <c r="Q37" s="596"/>
      <c r="R37" s="596"/>
      <c r="S37" s="596"/>
      <c r="T37" s="596"/>
      <c r="U37" s="596"/>
      <c r="V37" s="596"/>
      <c r="W37" s="596"/>
      <c r="X37" s="596"/>
      <c r="Y37" s="596"/>
      <c r="Z37" s="596"/>
      <c r="AA37" s="596" t="s">
        <v>7</v>
      </c>
      <c r="AB37" s="596"/>
      <c r="AC37" s="596"/>
      <c r="AD37" s="596"/>
      <c r="AE37" s="596"/>
      <c r="AF37" s="596"/>
      <c r="AG37" s="596"/>
      <c r="AH37" s="596"/>
      <c r="AI37" s="596"/>
      <c r="AJ37" s="596"/>
      <c r="AK37" s="596"/>
      <c r="AL37" s="596"/>
      <c r="AM37" s="596"/>
      <c r="AN37" s="596"/>
      <c r="AO37" s="596"/>
      <c r="AP37" s="596"/>
    </row>
    <row r="38" spans="1:42" ht="85.5" customHeight="1">
      <c r="A38" s="502"/>
      <c r="B38" s="501" t="s">
        <v>362</v>
      </c>
      <c r="C38" s="87" t="s">
        <v>204</v>
      </c>
      <c r="D38" s="89" t="s">
        <v>48</v>
      </c>
      <c r="E38" s="596"/>
      <c r="F38" s="596"/>
      <c r="G38" s="596"/>
      <c r="H38" s="596"/>
      <c r="I38" s="596" t="s">
        <v>7</v>
      </c>
      <c r="J38" s="596"/>
      <c r="K38" s="596"/>
      <c r="L38" s="596"/>
      <c r="M38" s="596"/>
      <c r="N38" s="596"/>
      <c r="O38" s="596"/>
      <c r="P38" s="596"/>
      <c r="Q38" s="596" t="s">
        <v>7</v>
      </c>
      <c r="R38" s="596"/>
      <c r="S38" s="596" t="s">
        <v>7</v>
      </c>
      <c r="T38" s="596"/>
      <c r="U38" s="596"/>
      <c r="V38" s="596"/>
      <c r="W38" s="596"/>
      <c r="X38" s="596"/>
      <c r="Y38" s="596"/>
      <c r="Z38" s="596"/>
      <c r="AA38" s="596" t="s">
        <v>7</v>
      </c>
      <c r="AB38" s="596"/>
      <c r="AC38" s="596"/>
      <c r="AD38" s="596"/>
      <c r="AE38" s="596"/>
      <c r="AF38" s="596"/>
      <c r="AG38" s="596"/>
      <c r="AH38" s="596"/>
      <c r="AI38" s="596"/>
      <c r="AJ38" s="596"/>
      <c r="AK38" s="596"/>
      <c r="AL38" s="596"/>
      <c r="AM38" s="596"/>
      <c r="AN38" s="596" t="s">
        <v>7</v>
      </c>
      <c r="AO38" s="596" t="s">
        <v>7</v>
      </c>
      <c r="AP38" s="596" t="s">
        <v>7</v>
      </c>
    </row>
    <row r="39" spans="1:42" ht="85.5" customHeight="1">
      <c r="A39" s="502"/>
      <c r="B39" s="501"/>
      <c r="C39" s="87" t="s">
        <v>205</v>
      </c>
      <c r="D39" s="89" t="s">
        <v>236</v>
      </c>
      <c r="E39" s="596"/>
      <c r="F39" s="596"/>
      <c r="G39" s="596"/>
      <c r="H39" s="596"/>
      <c r="I39" s="596" t="s">
        <v>7</v>
      </c>
      <c r="J39" s="596"/>
      <c r="K39" s="596"/>
      <c r="L39" s="596"/>
      <c r="M39" s="596"/>
      <c r="N39" s="596"/>
      <c r="O39" s="596"/>
      <c r="P39" s="596"/>
      <c r="Q39" s="596" t="s">
        <v>7</v>
      </c>
      <c r="R39" s="596"/>
      <c r="S39" s="596" t="s">
        <v>7</v>
      </c>
      <c r="T39" s="596"/>
      <c r="U39" s="596"/>
      <c r="V39" s="596"/>
      <c r="W39" s="596"/>
      <c r="X39" s="596"/>
      <c r="Y39" s="596"/>
      <c r="Z39" s="596"/>
      <c r="AA39" s="596" t="s">
        <v>7</v>
      </c>
      <c r="AB39" s="596"/>
      <c r="AC39" s="596"/>
      <c r="AD39" s="596"/>
      <c r="AE39" s="596"/>
      <c r="AF39" s="596"/>
      <c r="AG39" s="596"/>
      <c r="AH39" s="596"/>
      <c r="AI39" s="596"/>
      <c r="AJ39" s="596"/>
      <c r="AK39" s="596"/>
      <c r="AL39" s="596"/>
      <c r="AM39" s="596"/>
      <c r="AN39" s="596" t="s">
        <v>7</v>
      </c>
      <c r="AO39" s="596" t="s">
        <v>7</v>
      </c>
      <c r="AP39" s="596" t="s">
        <v>7</v>
      </c>
    </row>
    <row r="40" spans="1:42" ht="60">
      <c r="A40" s="517" t="s">
        <v>361</v>
      </c>
      <c r="B40" s="503" t="s">
        <v>360</v>
      </c>
      <c r="C40" s="87" t="s">
        <v>240</v>
      </c>
      <c r="D40" s="88" t="s">
        <v>359</v>
      </c>
      <c r="E40" s="596"/>
      <c r="F40" s="596"/>
      <c r="G40" s="596" t="s">
        <v>7</v>
      </c>
      <c r="H40" s="596"/>
      <c r="I40" s="596" t="s">
        <v>7</v>
      </c>
      <c r="J40" s="596"/>
      <c r="K40" s="596" t="s">
        <v>7</v>
      </c>
      <c r="L40" s="596" t="s">
        <v>7</v>
      </c>
      <c r="M40" s="596" t="s">
        <v>7</v>
      </c>
      <c r="N40" s="596"/>
      <c r="O40" s="596"/>
      <c r="P40" s="596"/>
      <c r="Q40" s="596"/>
      <c r="R40" s="596"/>
      <c r="S40" s="596"/>
      <c r="T40" s="596"/>
      <c r="U40" s="596"/>
      <c r="V40" s="596"/>
      <c r="W40" s="596"/>
      <c r="X40" s="596"/>
      <c r="Y40" s="596"/>
      <c r="Z40" s="596"/>
      <c r="AA40" s="596"/>
      <c r="AB40" s="596"/>
      <c r="AC40" s="596"/>
      <c r="AD40" s="596"/>
      <c r="AE40" s="596" t="s">
        <v>7</v>
      </c>
      <c r="AF40" s="596" t="s">
        <v>7</v>
      </c>
      <c r="AG40" s="596"/>
      <c r="AH40" s="596"/>
      <c r="AI40" s="596" t="s">
        <v>7</v>
      </c>
      <c r="AJ40" s="596"/>
      <c r="AK40" s="596" t="s">
        <v>7</v>
      </c>
      <c r="AL40" s="596" t="s">
        <v>7</v>
      </c>
      <c r="AM40" s="596" t="s">
        <v>7</v>
      </c>
      <c r="AN40" s="596"/>
      <c r="AO40" s="596"/>
      <c r="AP40" s="596"/>
    </row>
    <row r="41" spans="1:42" ht="48">
      <c r="A41" s="518"/>
      <c r="B41" s="504"/>
      <c r="C41" s="87" t="s">
        <v>241</v>
      </c>
      <c r="D41" s="88" t="s">
        <v>291</v>
      </c>
      <c r="E41" s="596"/>
      <c r="F41" s="596"/>
      <c r="G41" s="596"/>
      <c r="H41" s="596"/>
      <c r="I41" s="596"/>
      <c r="J41" s="596"/>
      <c r="K41" s="596"/>
      <c r="L41" s="596"/>
      <c r="M41" s="596"/>
      <c r="N41" s="596"/>
      <c r="O41" s="596"/>
      <c r="P41" s="596"/>
      <c r="Q41" s="596"/>
      <c r="R41" s="596"/>
      <c r="S41" s="596"/>
      <c r="T41" s="596"/>
      <c r="U41" s="596"/>
      <c r="V41" s="596"/>
      <c r="W41" s="596"/>
      <c r="X41" s="596"/>
      <c r="Y41" s="596"/>
      <c r="Z41" s="596"/>
      <c r="AA41" s="596"/>
      <c r="AB41" s="596"/>
      <c r="AC41" s="596"/>
      <c r="AD41" s="596"/>
      <c r="AE41" s="596" t="s">
        <v>7</v>
      </c>
      <c r="AF41" s="596"/>
      <c r="AG41" s="596"/>
      <c r="AH41" s="596"/>
      <c r="AI41" s="596"/>
      <c r="AJ41" s="596"/>
      <c r="AK41" s="596"/>
      <c r="AL41" s="596" t="s">
        <v>7</v>
      </c>
      <c r="AM41" s="596" t="s">
        <v>7</v>
      </c>
      <c r="AN41" s="596"/>
      <c r="AO41" s="596"/>
      <c r="AP41" s="596"/>
    </row>
    <row r="42" spans="1:42" ht="48">
      <c r="A42" s="518"/>
      <c r="B42" s="504"/>
      <c r="C42" s="87" t="s">
        <v>242</v>
      </c>
      <c r="D42" s="88" t="s">
        <v>292</v>
      </c>
      <c r="E42" s="596"/>
      <c r="F42" s="596"/>
      <c r="G42" s="596" t="s">
        <v>7</v>
      </c>
      <c r="H42" s="596"/>
      <c r="I42" s="596"/>
      <c r="J42" s="596"/>
      <c r="K42" s="596"/>
      <c r="L42" s="596"/>
      <c r="M42" s="596"/>
      <c r="N42" s="596"/>
      <c r="O42" s="596"/>
      <c r="P42" s="596"/>
      <c r="Q42" s="596"/>
      <c r="R42" s="596"/>
      <c r="S42" s="596"/>
      <c r="T42" s="596"/>
      <c r="U42" s="596"/>
      <c r="V42" s="596"/>
      <c r="W42" s="596"/>
      <c r="X42" s="596"/>
      <c r="Y42" s="596"/>
      <c r="Z42" s="596"/>
      <c r="AA42" s="596"/>
      <c r="AB42" s="596"/>
      <c r="AC42" s="596"/>
      <c r="AD42" s="596"/>
      <c r="AE42" s="596" t="s">
        <v>7</v>
      </c>
      <c r="AF42" s="596"/>
      <c r="AG42" s="596"/>
      <c r="AH42" s="596"/>
      <c r="AI42" s="596"/>
      <c r="AJ42" s="596"/>
      <c r="AK42" s="596"/>
      <c r="AL42" s="596"/>
      <c r="AM42" s="596" t="s">
        <v>7</v>
      </c>
      <c r="AN42" s="596"/>
      <c r="AO42" s="596"/>
      <c r="AP42" s="596"/>
    </row>
    <row r="43" spans="1:42" ht="84">
      <c r="A43" s="518"/>
      <c r="B43" s="504"/>
      <c r="C43" s="87" t="s">
        <v>243</v>
      </c>
      <c r="D43" s="88" t="s">
        <v>294</v>
      </c>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t="s">
        <v>7</v>
      </c>
      <c r="AF43" s="596"/>
      <c r="AG43" s="596"/>
      <c r="AH43" s="596"/>
      <c r="AI43" s="596"/>
      <c r="AJ43" s="596"/>
      <c r="AK43" s="596"/>
      <c r="AL43" s="596" t="s">
        <v>7</v>
      </c>
      <c r="AM43" s="596" t="s">
        <v>7</v>
      </c>
      <c r="AN43" s="596"/>
      <c r="AO43" s="596"/>
      <c r="AP43" s="596"/>
    </row>
    <row r="44" spans="1:42" ht="72">
      <c r="A44" s="518"/>
      <c r="B44" s="504"/>
      <c r="C44" s="87" t="s">
        <v>244</v>
      </c>
      <c r="D44" s="88" t="s">
        <v>296</v>
      </c>
      <c r="E44" s="596"/>
      <c r="F44" s="596"/>
      <c r="G44" s="596" t="s">
        <v>7</v>
      </c>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t="s">
        <v>7</v>
      </c>
      <c r="AF44" s="596"/>
      <c r="AG44" s="596"/>
      <c r="AH44" s="596"/>
      <c r="AI44" s="596"/>
      <c r="AJ44" s="596"/>
      <c r="AK44" s="596"/>
      <c r="AL44" s="596"/>
      <c r="AM44" s="596"/>
      <c r="AN44" s="596"/>
      <c r="AO44" s="596"/>
      <c r="AP44" s="596"/>
    </row>
    <row r="45" spans="1:42" ht="77.25" customHeight="1">
      <c r="A45" s="518"/>
      <c r="B45" s="504"/>
      <c r="C45" s="87" t="s">
        <v>245</v>
      </c>
      <c r="D45" s="88" t="s">
        <v>297</v>
      </c>
      <c r="E45" s="596"/>
      <c r="F45" s="596"/>
      <c r="G45" s="596" t="s">
        <v>7</v>
      </c>
      <c r="H45" s="596"/>
      <c r="I45" s="596"/>
      <c r="J45" s="596"/>
      <c r="K45" s="596"/>
      <c r="L45" s="596"/>
      <c r="M45" s="596"/>
      <c r="N45" s="596"/>
      <c r="O45" s="596"/>
      <c r="P45" s="596"/>
      <c r="Q45" s="596"/>
      <c r="R45" s="596"/>
      <c r="S45" s="596"/>
      <c r="T45" s="596"/>
      <c r="U45" s="596"/>
      <c r="V45" s="596"/>
      <c r="W45" s="596"/>
      <c r="X45" s="596"/>
      <c r="Y45" s="596" t="s">
        <v>7</v>
      </c>
      <c r="Z45" s="596" t="s">
        <v>7</v>
      </c>
      <c r="AA45" s="596"/>
      <c r="AB45" s="596" t="s">
        <v>7</v>
      </c>
      <c r="AC45" s="596"/>
      <c r="AD45" s="596"/>
      <c r="AE45" s="596" t="s">
        <v>7</v>
      </c>
      <c r="AF45" s="596"/>
      <c r="AG45" s="596"/>
      <c r="AH45" s="596"/>
      <c r="AI45" s="596"/>
      <c r="AJ45" s="596"/>
      <c r="AK45" s="596"/>
      <c r="AL45" s="596"/>
      <c r="AM45" s="596"/>
      <c r="AN45" s="596"/>
      <c r="AO45" s="596"/>
      <c r="AP45" s="596"/>
    </row>
    <row r="46" spans="1:42" ht="49.5" customHeight="1">
      <c r="A46" s="518"/>
      <c r="B46" s="504"/>
      <c r="C46" s="87" t="s">
        <v>246</v>
      </c>
      <c r="D46" s="88" t="s">
        <v>298</v>
      </c>
      <c r="E46" s="596"/>
      <c r="F46" s="596"/>
      <c r="G46" s="596"/>
      <c r="H46" s="596"/>
      <c r="I46" s="596"/>
      <c r="J46" s="596"/>
      <c r="K46" s="596" t="s">
        <v>7</v>
      </c>
      <c r="L46" s="596"/>
      <c r="M46" s="596"/>
      <c r="N46" s="596"/>
      <c r="O46" s="596"/>
      <c r="P46" s="596"/>
      <c r="Q46" s="596"/>
      <c r="R46" s="596"/>
      <c r="S46" s="596"/>
      <c r="T46" s="596"/>
      <c r="U46" s="596"/>
      <c r="V46" s="596"/>
      <c r="W46" s="596"/>
      <c r="X46" s="596"/>
      <c r="Y46" s="596"/>
      <c r="Z46" s="596"/>
      <c r="AA46" s="596"/>
      <c r="AB46" s="596"/>
      <c r="AC46" s="596"/>
      <c r="AD46" s="596"/>
      <c r="AE46" s="596" t="s">
        <v>7</v>
      </c>
      <c r="AF46" s="596" t="s">
        <v>7</v>
      </c>
      <c r="AG46" s="596"/>
      <c r="AH46" s="596"/>
      <c r="AI46" s="596"/>
      <c r="AJ46" s="596"/>
      <c r="AK46" s="596"/>
      <c r="AL46" s="596"/>
      <c r="AM46" s="596"/>
      <c r="AN46" s="596"/>
      <c r="AO46" s="596"/>
      <c r="AP46" s="596"/>
    </row>
    <row r="47" spans="1:42" ht="69" customHeight="1">
      <c r="A47" s="518"/>
      <c r="B47" s="504"/>
      <c r="C47" s="87" t="s">
        <v>301</v>
      </c>
      <c r="D47" s="88" t="s">
        <v>1678</v>
      </c>
      <c r="E47" s="596"/>
      <c r="F47" s="596"/>
      <c r="G47" s="596" t="s">
        <v>7</v>
      </c>
      <c r="H47" s="596"/>
      <c r="I47" s="596"/>
      <c r="J47" s="596"/>
      <c r="K47" s="596" t="s">
        <v>7</v>
      </c>
      <c r="L47" s="596"/>
      <c r="M47" s="596"/>
      <c r="N47" s="596"/>
      <c r="O47" s="596"/>
      <c r="P47" s="596"/>
      <c r="Q47" s="596"/>
      <c r="R47" s="596"/>
      <c r="S47" s="596"/>
      <c r="T47" s="596"/>
      <c r="U47" s="596"/>
      <c r="V47" s="596"/>
      <c r="W47" s="596"/>
      <c r="X47" s="596"/>
      <c r="Y47" s="596"/>
      <c r="Z47" s="596"/>
      <c r="AA47" s="596"/>
      <c r="AB47" s="596"/>
      <c r="AC47" s="596"/>
      <c r="AD47" s="596"/>
      <c r="AE47" s="596" t="s">
        <v>7</v>
      </c>
      <c r="AF47" s="596" t="s">
        <v>7</v>
      </c>
      <c r="AG47" s="596"/>
      <c r="AH47" s="596"/>
      <c r="AI47" s="596"/>
      <c r="AJ47" s="596"/>
      <c r="AK47" s="596"/>
      <c r="AL47" s="596"/>
      <c r="AM47" s="596"/>
      <c r="AN47" s="596"/>
      <c r="AO47" s="596"/>
      <c r="AP47" s="596"/>
    </row>
    <row r="48" spans="1:42" ht="45" customHeight="1">
      <c r="A48" s="518"/>
      <c r="B48" s="504"/>
      <c r="C48" s="87" t="s">
        <v>302</v>
      </c>
      <c r="D48" s="88" t="s">
        <v>300</v>
      </c>
      <c r="E48" s="596"/>
      <c r="F48" s="596"/>
      <c r="G48" s="596"/>
      <c r="H48" s="596"/>
      <c r="I48" s="596"/>
      <c r="J48" s="596"/>
      <c r="K48" s="596"/>
      <c r="L48" s="596"/>
      <c r="M48" s="596"/>
      <c r="N48" s="596"/>
      <c r="O48" s="596"/>
      <c r="P48" s="596"/>
      <c r="Q48" s="596"/>
      <c r="R48" s="596"/>
      <c r="S48" s="596"/>
      <c r="T48" s="596"/>
      <c r="U48" s="596"/>
      <c r="V48" s="596"/>
      <c r="W48" s="596"/>
      <c r="X48" s="596"/>
      <c r="Y48" s="596"/>
      <c r="Z48" s="596"/>
      <c r="AA48" s="596"/>
      <c r="AB48" s="596"/>
      <c r="AC48" s="596"/>
      <c r="AD48" s="596"/>
      <c r="AE48" s="596" t="s">
        <v>7</v>
      </c>
      <c r="AF48" s="596"/>
      <c r="AG48" s="596"/>
      <c r="AH48" s="596"/>
      <c r="AI48" s="596"/>
      <c r="AJ48" s="596"/>
      <c r="AK48" s="596"/>
      <c r="AL48" s="596" t="s">
        <v>7</v>
      </c>
      <c r="AM48" s="596" t="s">
        <v>7</v>
      </c>
      <c r="AN48" s="596"/>
      <c r="AO48" s="596"/>
      <c r="AP48" s="596"/>
    </row>
    <row r="49" spans="1:42" ht="39" customHeight="1">
      <c r="A49" s="518"/>
      <c r="B49" s="504"/>
      <c r="C49" s="87" t="s">
        <v>303</v>
      </c>
      <c r="D49" s="88" t="s">
        <v>299</v>
      </c>
      <c r="E49" s="596"/>
      <c r="F49" s="596"/>
      <c r="G49" s="596" t="s">
        <v>7</v>
      </c>
      <c r="H49" s="596"/>
      <c r="I49" s="596"/>
      <c r="J49" s="596"/>
      <c r="K49" s="596" t="s">
        <v>7</v>
      </c>
      <c r="L49" s="596"/>
      <c r="M49" s="596"/>
      <c r="N49" s="596"/>
      <c r="O49" s="596"/>
      <c r="P49" s="596"/>
      <c r="Q49" s="596"/>
      <c r="R49" s="596"/>
      <c r="S49" s="596"/>
      <c r="T49" s="596"/>
      <c r="U49" s="596"/>
      <c r="V49" s="596"/>
      <c r="W49" s="596"/>
      <c r="X49" s="596"/>
      <c r="Y49" s="596"/>
      <c r="Z49" s="596"/>
      <c r="AA49" s="596"/>
      <c r="AB49" s="596"/>
      <c r="AC49" s="596"/>
      <c r="AD49" s="596"/>
      <c r="AE49" s="596" t="s">
        <v>7</v>
      </c>
      <c r="AF49" s="596" t="s">
        <v>7</v>
      </c>
      <c r="AG49" s="596"/>
      <c r="AH49" s="596"/>
      <c r="AI49" s="596" t="s">
        <v>7</v>
      </c>
      <c r="AJ49" s="596"/>
      <c r="AK49" s="596"/>
      <c r="AL49" s="596"/>
      <c r="AM49" s="596"/>
      <c r="AN49" s="596"/>
      <c r="AO49" s="596"/>
      <c r="AP49" s="596"/>
    </row>
    <row r="50" spans="1:42" ht="57" customHeight="1">
      <c r="A50" s="518"/>
      <c r="B50" s="501" t="s">
        <v>358</v>
      </c>
      <c r="C50" s="87" t="s">
        <v>304</v>
      </c>
      <c r="D50" s="88" t="s">
        <v>53</v>
      </c>
      <c r="E50" s="596"/>
      <c r="F50" s="596"/>
      <c r="G50" s="596"/>
      <c r="H50" s="596"/>
      <c r="I50" s="596"/>
      <c r="J50" s="596"/>
      <c r="K50" s="596"/>
      <c r="L50" s="596"/>
      <c r="M50" s="596"/>
      <c r="N50" s="596" t="s">
        <v>7</v>
      </c>
      <c r="O50" s="596" t="s">
        <v>7</v>
      </c>
      <c r="P50" s="596" t="s">
        <v>7</v>
      </c>
      <c r="Q50" s="596"/>
      <c r="R50" s="596"/>
      <c r="S50" s="596"/>
      <c r="T50" s="596"/>
      <c r="U50" s="596" t="s">
        <v>7</v>
      </c>
      <c r="V50" s="596"/>
      <c r="W50" s="596"/>
      <c r="X50" s="596" t="s">
        <v>7</v>
      </c>
      <c r="Y50" s="596"/>
      <c r="Z50" s="596"/>
      <c r="AA50" s="596"/>
      <c r="AB50" s="596"/>
      <c r="AC50" s="596"/>
      <c r="AD50" s="596"/>
      <c r="AE50" s="596" t="s">
        <v>7</v>
      </c>
      <c r="AF50" s="596"/>
      <c r="AG50" s="596"/>
      <c r="AH50" s="596"/>
      <c r="AI50" s="596"/>
      <c r="AJ50" s="596"/>
      <c r="AK50" s="596"/>
      <c r="AL50" s="596" t="s">
        <v>7</v>
      </c>
      <c r="AM50" s="596" t="s">
        <v>7</v>
      </c>
      <c r="AN50" s="596"/>
      <c r="AO50" s="596"/>
      <c r="AP50" s="596"/>
    </row>
    <row r="51" spans="1:42" ht="64.5" customHeight="1">
      <c r="A51" s="519"/>
      <c r="B51" s="501"/>
      <c r="C51" s="87" t="s">
        <v>305</v>
      </c>
      <c r="D51" s="88" t="s">
        <v>54</v>
      </c>
      <c r="E51" s="596"/>
      <c r="F51" s="596"/>
      <c r="G51" s="596"/>
      <c r="H51" s="596"/>
      <c r="I51" s="596"/>
      <c r="J51" s="596"/>
      <c r="K51" s="596"/>
      <c r="L51" s="596"/>
      <c r="M51" s="596"/>
      <c r="N51" s="596"/>
      <c r="O51" s="596"/>
      <c r="P51" s="596"/>
      <c r="Q51" s="596"/>
      <c r="R51" s="596"/>
      <c r="S51" s="596"/>
      <c r="T51" s="596"/>
      <c r="U51" s="596" t="s">
        <v>7</v>
      </c>
      <c r="V51" s="596"/>
      <c r="W51" s="596"/>
      <c r="X51" s="596" t="s">
        <v>7</v>
      </c>
      <c r="Y51" s="596"/>
      <c r="Z51" s="596"/>
      <c r="AA51" s="596"/>
      <c r="AB51" s="596"/>
      <c r="AC51" s="596"/>
      <c r="AD51" s="596"/>
      <c r="AE51" s="596" t="s">
        <v>7</v>
      </c>
      <c r="AF51" s="596"/>
      <c r="AG51" s="596"/>
      <c r="AH51" s="596"/>
      <c r="AI51" s="596"/>
      <c r="AJ51" s="596"/>
      <c r="AK51" s="596"/>
      <c r="AL51" s="596" t="s">
        <v>7</v>
      </c>
      <c r="AM51" s="596" t="s">
        <v>7</v>
      </c>
      <c r="AN51" s="596"/>
      <c r="AO51" s="596"/>
      <c r="AP51" s="596"/>
    </row>
    <row r="52" spans="1:42" ht="24">
      <c r="A52" s="502" t="s">
        <v>357</v>
      </c>
      <c r="B52" s="501" t="s">
        <v>356</v>
      </c>
      <c r="C52" s="87" t="s">
        <v>218</v>
      </c>
      <c r="D52" s="88" t="s">
        <v>112</v>
      </c>
      <c r="E52" s="596"/>
      <c r="F52" s="596"/>
      <c r="G52" s="596"/>
      <c r="H52" s="596"/>
      <c r="I52" s="596"/>
      <c r="J52" s="596"/>
      <c r="K52" s="596"/>
      <c r="L52" s="596"/>
      <c r="M52" s="596"/>
      <c r="N52" s="596"/>
      <c r="O52" s="596"/>
      <c r="P52" s="596"/>
      <c r="Q52" s="596"/>
      <c r="R52" s="596"/>
      <c r="S52" s="596"/>
      <c r="T52" s="596"/>
      <c r="U52" s="596"/>
      <c r="V52" s="596"/>
      <c r="W52" s="596"/>
      <c r="X52" s="596"/>
      <c r="Y52" s="596"/>
      <c r="Z52" s="596"/>
      <c r="AA52" s="596"/>
      <c r="AB52" s="596"/>
      <c r="AC52" s="596" t="s">
        <v>7</v>
      </c>
      <c r="AD52" s="596" t="s">
        <v>7</v>
      </c>
      <c r="AE52" s="596"/>
      <c r="AF52" s="596"/>
      <c r="AG52" s="596"/>
      <c r="AH52" s="596"/>
      <c r="AI52" s="596" t="s">
        <v>7</v>
      </c>
      <c r="AJ52" s="596" t="s">
        <v>7</v>
      </c>
      <c r="AK52" s="596"/>
      <c r="AL52" s="596"/>
      <c r="AM52" s="596"/>
      <c r="AN52" s="596"/>
      <c r="AO52" s="596"/>
      <c r="AP52" s="596"/>
    </row>
    <row r="53" spans="1:42" ht="24">
      <c r="A53" s="502"/>
      <c r="B53" s="501"/>
      <c r="C53" s="87" t="s">
        <v>219</v>
      </c>
      <c r="D53" s="90" t="s">
        <v>113</v>
      </c>
      <c r="E53" s="596"/>
      <c r="F53" s="596"/>
      <c r="G53" s="596"/>
      <c r="H53" s="596"/>
      <c r="I53" s="596"/>
      <c r="J53" s="596"/>
      <c r="K53" s="596"/>
      <c r="L53" s="596"/>
      <c r="M53" s="596"/>
      <c r="N53" s="596"/>
      <c r="O53" s="596"/>
      <c r="P53" s="596"/>
      <c r="Q53" s="596"/>
      <c r="R53" s="596"/>
      <c r="S53" s="596"/>
      <c r="T53" s="596"/>
      <c r="U53" s="596"/>
      <c r="V53" s="596"/>
      <c r="W53" s="596" t="s">
        <v>7</v>
      </c>
      <c r="X53" s="596"/>
      <c r="Y53" s="596" t="s">
        <v>7</v>
      </c>
      <c r="Z53" s="596" t="s">
        <v>7</v>
      </c>
      <c r="AA53" s="596" t="s">
        <v>7</v>
      </c>
      <c r="AB53" s="596"/>
      <c r="AC53" s="596" t="s">
        <v>7</v>
      </c>
      <c r="AD53" s="596" t="s">
        <v>7</v>
      </c>
      <c r="AE53" s="596"/>
      <c r="AF53" s="596"/>
      <c r="AG53" s="596"/>
      <c r="AH53" s="596"/>
      <c r="AI53" s="596"/>
      <c r="AJ53" s="596"/>
      <c r="AK53" s="596"/>
      <c r="AL53" s="596"/>
      <c r="AM53" s="596"/>
      <c r="AN53" s="596"/>
      <c r="AO53" s="596"/>
      <c r="AP53" s="596"/>
    </row>
    <row r="54" spans="1:42" ht="36">
      <c r="A54" s="502"/>
      <c r="B54" s="501"/>
      <c r="C54" s="87" t="s">
        <v>220</v>
      </c>
      <c r="D54" s="90" t="s">
        <v>1198</v>
      </c>
      <c r="E54" s="596"/>
      <c r="F54" s="596"/>
      <c r="G54" s="596"/>
      <c r="H54" s="596"/>
      <c r="I54" s="596"/>
      <c r="J54" s="596"/>
      <c r="K54" s="596"/>
      <c r="L54" s="596"/>
      <c r="M54" s="596"/>
      <c r="N54" s="596"/>
      <c r="O54" s="596"/>
      <c r="P54" s="596"/>
      <c r="Q54" s="596"/>
      <c r="R54" s="596"/>
      <c r="S54" s="596"/>
      <c r="T54" s="596"/>
      <c r="U54" s="596"/>
      <c r="V54" s="596"/>
      <c r="W54" s="596" t="s">
        <v>7</v>
      </c>
      <c r="X54" s="596"/>
      <c r="Y54" s="596"/>
      <c r="Z54" s="596"/>
      <c r="AA54" s="596"/>
      <c r="AB54" s="596"/>
      <c r="AC54" s="596" t="s">
        <v>7</v>
      </c>
      <c r="AD54" s="596" t="s">
        <v>7</v>
      </c>
      <c r="AE54" s="596"/>
      <c r="AF54" s="596"/>
      <c r="AG54" s="596"/>
      <c r="AH54" s="596"/>
      <c r="AI54" s="596"/>
      <c r="AJ54" s="596"/>
      <c r="AK54" s="596"/>
      <c r="AL54" s="596"/>
      <c r="AM54" s="596"/>
      <c r="AN54" s="596"/>
      <c r="AO54" s="596"/>
      <c r="AP54" s="596"/>
    </row>
    <row r="55" spans="1:42" ht="36">
      <c r="A55" s="502"/>
      <c r="B55" s="501"/>
      <c r="C55" s="87" t="s">
        <v>221</v>
      </c>
      <c r="D55" s="90" t="s">
        <v>133</v>
      </c>
      <c r="E55" s="596"/>
      <c r="F55" s="596"/>
      <c r="G55" s="596"/>
      <c r="H55" s="596"/>
      <c r="I55" s="596"/>
      <c r="J55" s="596"/>
      <c r="K55" s="596"/>
      <c r="L55" s="596"/>
      <c r="M55" s="596"/>
      <c r="N55" s="596"/>
      <c r="O55" s="596"/>
      <c r="P55" s="596"/>
      <c r="Q55" s="596"/>
      <c r="R55" s="596"/>
      <c r="S55" s="596"/>
      <c r="T55" s="596"/>
      <c r="U55" s="596"/>
      <c r="V55" s="596"/>
      <c r="W55" s="596" t="s">
        <v>7</v>
      </c>
      <c r="X55" s="596"/>
      <c r="Y55" s="596"/>
      <c r="Z55" s="596"/>
      <c r="AA55" s="596"/>
      <c r="AB55" s="596"/>
      <c r="AC55" s="596" t="s">
        <v>7</v>
      </c>
      <c r="AD55" s="596" t="s">
        <v>7</v>
      </c>
      <c r="AE55" s="596"/>
      <c r="AF55" s="596"/>
      <c r="AG55" s="596"/>
      <c r="AH55" s="596"/>
      <c r="AI55" s="596" t="s">
        <v>7</v>
      </c>
      <c r="AJ55" s="596" t="s">
        <v>7</v>
      </c>
      <c r="AK55" s="596"/>
      <c r="AL55" s="596"/>
      <c r="AM55" s="596"/>
      <c r="AN55" s="596"/>
      <c r="AO55" s="596"/>
      <c r="AP55" s="596"/>
    </row>
    <row r="56" spans="1:42" ht="60">
      <c r="A56" s="502"/>
      <c r="B56" s="501"/>
      <c r="C56" s="87" t="s">
        <v>222</v>
      </c>
      <c r="D56" s="90" t="s">
        <v>115</v>
      </c>
      <c r="E56" s="596"/>
      <c r="F56" s="596"/>
      <c r="G56" s="596"/>
      <c r="H56" s="596"/>
      <c r="I56" s="596"/>
      <c r="J56" s="596"/>
      <c r="K56" s="596"/>
      <c r="L56" s="596"/>
      <c r="M56" s="596"/>
      <c r="N56" s="596"/>
      <c r="O56" s="596"/>
      <c r="P56" s="596"/>
      <c r="Q56" s="596"/>
      <c r="R56" s="596"/>
      <c r="S56" s="596"/>
      <c r="T56" s="596"/>
      <c r="U56" s="596"/>
      <c r="V56" s="596"/>
      <c r="W56" s="596" t="s">
        <v>7</v>
      </c>
      <c r="X56" s="596"/>
      <c r="Y56" s="596"/>
      <c r="Z56" s="596"/>
      <c r="AA56" s="596" t="s">
        <v>7</v>
      </c>
      <c r="AB56" s="596" t="s">
        <v>7</v>
      </c>
      <c r="AC56" s="596" t="s">
        <v>7</v>
      </c>
      <c r="AD56" s="596" t="s">
        <v>7</v>
      </c>
      <c r="AE56" s="596"/>
      <c r="AF56" s="596"/>
      <c r="AG56" s="596"/>
      <c r="AH56" s="596"/>
      <c r="AI56" s="596"/>
      <c r="AJ56" s="596"/>
      <c r="AK56" s="596"/>
      <c r="AL56" s="596"/>
      <c r="AM56" s="596"/>
      <c r="AN56" s="596"/>
      <c r="AO56" s="596"/>
      <c r="AP56" s="596"/>
    </row>
    <row r="57" spans="1:42" ht="36">
      <c r="A57" s="502"/>
      <c r="B57" s="501"/>
      <c r="C57" s="87" t="s">
        <v>223</v>
      </c>
      <c r="D57" s="90" t="s">
        <v>134</v>
      </c>
      <c r="E57" s="596"/>
      <c r="F57" s="596"/>
      <c r="G57" s="596"/>
      <c r="H57" s="596"/>
      <c r="I57" s="596"/>
      <c r="J57" s="596"/>
      <c r="K57" s="596"/>
      <c r="L57" s="596"/>
      <c r="M57" s="596"/>
      <c r="N57" s="596"/>
      <c r="O57" s="596"/>
      <c r="P57" s="596"/>
      <c r="Q57" s="596"/>
      <c r="R57" s="596"/>
      <c r="S57" s="596"/>
      <c r="T57" s="596"/>
      <c r="U57" s="596"/>
      <c r="V57" s="596"/>
      <c r="W57" s="596" t="s">
        <v>7</v>
      </c>
      <c r="X57" s="596"/>
      <c r="Y57" s="596"/>
      <c r="Z57" s="596"/>
      <c r="AA57" s="596" t="s">
        <v>7</v>
      </c>
      <c r="AB57" s="596" t="s">
        <v>7</v>
      </c>
      <c r="AC57" s="596" t="s">
        <v>7</v>
      </c>
      <c r="AD57" s="596" t="s">
        <v>7</v>
      </c>
      <c r="AE57" s="596"/>
      <c r="AF57" s="596"/>
      <c r="AG57" s="596"/>
      <c r="AH57" s="596"/>
      <c r="AI57" s="596"/>
      <c r="AJ57" s="596" t="s">
        <v>7</v>
      </c>
      <c r="AK57" s="596"/>
      <c r="AL57" s="596"/>
      <c r="AM57" s="596"/>
      <c r="AN57" s="596"/>
      <c r="AO57" s="596"/>
      <c r="AP57" s="596"/>
    </row>
    <row r="58" spans="1:42" ht="33.75" customHeight="1">
      <c r="A58" s="502"/>
      <c r="B58" s="501" t="s">
        <v>355</v>
      </c>
      <c r="C58" s="87" t="s">
        <v>224</v>
      </c>
      <c r="D58" s="90" t="s">
        <v>58</v>
      </c>
      <c r="E58" s="596"/>
      <c r="F58" s="596"/>
      <c r="G58" s="596"/>
      <c r="H58" s="596"/>
      <c r="I58" s="596"/>
      <c r="J58" s="596"/>
      <c r="K58" s="596"/>
      <c r="L58" s="596"/>
      <c r="M58" s="596"/>
      <c r="N58" s="596"/>
      <c r="O58" s="596"/>
      <c r="P58" s="596"/>
      <c r="Q58" s="596"/>
      <c r="R58" s="596"/>
      <c r="S58" s="596"/>
      <c r="T58" s="596"/>
      <c r="U58" s="596"/>
      <c r="V58" s="596"/>
      <c r="W58" s="596"/>
      <c r="X58" s="596"/>
      <c r="Y58" s="596"/>
      <c r="Z58" s="596"/>
      <c r="AA58" s="596"/>
      <c r="AB58" s="596"/>
      <c r="AC58" s="596" t="s">
        <v>7</v>
      </c>
      <c r="AD58" s="596" t="s">
        <v>7</v>
      </c>
      <c r="AE58" s="596"/>
      <c r="AF58" s="596"/>
      <c r="AG58" s="596"/>
      <c r="AH58" s="596"/>
      <c r="AI58" s="596"/>
      <c r="AJ58" s="596"/>
      <c r="AK58" s="596"/>
      <c r="AL58" s="596"/>
      <c r="AM58" s="596"/>
      <c r="AN58" s="596"/>
      <c r="AO58" s="596"/>
      <c r="AP58" s="596"/>
    </row>
    <row r="59" spans="1:42" ht="33.75" customHeight="1">
      <c r="A59" s="502"/>
      <c r="B59" s="501"/>
      <c r="C59" s="87" t="s">
        <v>225</v>
      </c>
      <c r="D59" s="90" t="s">
        <v>60</v>
      </c>
      <c r="E59" s="596"/>
      <c r="F59" s="596"/>
      <c r="G59" s="596"/>
      <c r="H59" s="596"/>
      <c r="I59" s="596" t="s">
        <v>7</v>
      </c>
      <c r="J59" s="596"/>
      <c r="K59" s="596"/>
      <c r="L59" s="596"/>
      <c r="M59" s="596"/>
      <c r="N59" s="596" t="s">
        <v>7</v>
      </c>
      <c r="O59" s="596" t="s">
        <v>7</v>
      </c>
      <c r="P59" s="596"/>
      <c r="Q59" s="596"/>
      <c r="R59" s="596"/>
      <c r="S59" s="596"/>
      <c r="T59" s="596"/>
      <c r="U59" s="596"/>
      <c r="V59" s="596"/>
      <c r="W59" s="596" t="s">
        <v>7</v>
      </c>
      <c r="X59" s="596"/>
      <c r="Y59" s="596"/>
      <c r="Z59" s="596"/>
      <c r="AA59" s="596"/>
      <c r="AB59" s="596"/>
      <c r="AC59" s="596" t="s">
        <v>7</v>
      </c>
      <c r="AD59" s="596" t="s">
        <v>7</v>
      </c>
      <c r="AE59" s="596"/>
      <c r="AF59" s="596"/>
      <c r="AG59" s="596"/>
      <c r="AH59" s="596"/>
      <c r="AI59" s="596"/>
      <c r="AJ59" s="596" t="s">
        <v>7</v>
      </c>
      <c r="AK59" s="596"/>
      <c r="AL59" s="596"/>
      <c r="AM59" s="596"/>
      <c r="AN59" s="596"/>
      <c r="AO59" s="596"/>
      <c r="AP59" s="596"/>
    </row>
    <row r="60" spans="1:42" ht="36">
      <c r="A60" s="502"/>
      <c r="B60" s="501"/>
      <c r="C60" s="87" t="s">
        <v>226</v>
      </c>
      <c r="D60" s="90" t="s">
        <v>61</v>
      </c>
      <c r="E60" s="596"/>
      <c r="F60" s="596"/>
      <c r="G60" s="596"/>
      <c r="H60" s="596"/>
      <c r="I60" s="596"/>
      <c r="J60" s="596"/>
      <c r="K60" s="596"/>
      <c r="L60" s="596"/>
      <c r="M60" s="596"/>
      <c r="N60" s="596"/>
      <c r="O60" s="596"/>
      <c r="P60" s="596"/>
      <c r="Q60" s="596"/>
      <c r="R60" s="596"/>
      <c r="S60" s="596"/>
      <c r="T60" s="596"/>
      <c r="U60" s="596"/>
      <c r="V60" s="596"/>
      <c r="W60" s="596" t="s">
        <v>7</v>
      </c>
      <c r="X60" s="596"/>
      <c r="Y60" s="596"/>
      <c r="Z60" s="596"/>
      <c r="AA60" s="596"/>
      <c r="AB60" s="596"/>
      <c r="AC60" s="596" t="s">
        <v>7</v>
      </c>
      <c r="AD60" s="596" t="s">
        <v>7</v>
      </c>
      <c r="AE60" s="596"/>
      <c r="AF60" s="596"/>
      <c r="AG60" s="596"/>
      <c r="AH60" s="596"/>
      <c r="AI60" s="596"/>
      <c r="AJ60" s="596"/>
      <c r="AK60" s="596"/>
      <c r="AL60" s="596"/>
      <c r="AM60" s="596"/>
      <c r="AN60" s="596"/>
      <c r="AO60" s="596"/>
      <c r="AP60" s="596"/>
    </row>
    <row r="61" spans="1:42" ht="36">
      <c r="A61" s="502"/>
      <c r="B61" s="501"/>
      <c r="C61" s="87" t="s">
        <v>227</v>
      </c>
      <c r="D61" s="90" t="s">
        <v>63</v>
      </c>
      <c r="E61" s="596"/>
      <c r="F61" s="596"/>
      <c r="G61" s="596"/>
      <c r="H61" s="596"/>
      <c r="I61" s="596" t="s">
        <v>7</v>
      </c>
      <c r="J61" s="596"/>
      <c r="K61" s="596"/>
      <c r="L61" s="596"/>
      <c r="M61" s="596"/>
      <c r="N61" s="596"/>
      <c r="O61" s="596"/>
      <c r="P61" s="596"/>
      <c r="Q61" s="596"/>
      <c r="R61" s="596"/>
      <c r="S61" s="596"/>
      <c r="T61" s="596"/>
      <c r="U61" s="596"/>
      <c r="V61" s="596"/>
      <c r="W61" s="596" t="s">
        <v>7</v>
      </c>
      <c r="X61" s="596"/>
      <c r="Y61" s="596"/>
      <c r="Z61" s="596"/>
      <c r="AA61" s="596" t="s">
        <v>7</v>
      </c>
      <c r="AB61" s="596" t="s">
        <v>7</v>
      </c>
      <c r="AC61" s="596" t="s">
        <v>7</v>
      </c>
      <c r="AD61" s="596" t="s">
        <v>7</v>
      </c>
      <c r="AE61" s="596"/>
      <c r="AF61" s="596"/>
      <c r="AG61" s="596"/>
      <c r="AH61" s="596"/>
      <c r="AI61" s="596"/>
      <c r="AJ61" s="596"/>
      <c r="AK61" s="596"/>
      <c r="AL61" s="596"/>
      <c r="AM61" s="596"/>
      <c r="AN61" s="596"/>
      <c r="AO61" s="596"/>
      <c r="AP61" s="596"/>
    </row>
    <row r="62" spans="1:42" ht="70.5" customHeight="1">
      <c r="A62" s="502"/>
      <c r="B62" s="501" t="s">
        <v>354</v>
      </c>
      <c r="C62" s="87" t="s">
        <v>228</v>
      </c>
      <c r="D62" s="90" t="s">
        <v>135</v>
      </c>
      <c r="E62" s="596"/>
      <c r="F62" s="596"/>
      <c r="G62" s="596"/>
      <c r="H62" s="596"/>
      <c r="I62" s="596" t="s">
        <v>7</v>
      </c>
      <c r="J62" s="596"/>
      <c r="K62" s="596"/>
      <c r="L62" s="596"/>
      <c r="M62" s="596"/>
      <c r="N62" s="596"/>
      <c r="O62" s="596"/>
      <c r="P62" s="596"/>
      <c r="Q62" s="596"/>
      <c r="R62" s="596"/>
      <c r="S62" s="596"/>
      <c r="T62" s="596"/>
      <c r="U62" s="596"/>
      <c r="V62" s="596"/>
      <c r="W62" s="596"/>
      <c r="X62" s="596"/>
      <c r="Y62" s="596"/>
      <c r="Z62" s="596"/>
      <c r="AA62" s="596"/>
      <c r="AB62" s="596"/>
      <c r="AC62" s="596" t="s">
        <v>7</v>
      </c>
      <c r="AD62" s="596" t="s">
        <v>7</v>
      </c>
      <c r="AE62" s="596"/>
      <c r="AF62" s="596"/>
      <c r="AG62" s="596"/>
      <c r="AH62" s="596"/>
      <c r="AI62" s="596"/>
      <c r="AJ62" s="596" t="s">
        <v>7</v>
      </c>
      <c r="AK62" s="596"/>
      <c r="AL62" s="596"/>
      <c r="AM62" s="596"/>
      <c r="AN62" s="596"/>
      <c r="AO62" s="596"/>
      <c r="AP62" s="596"/>
    </row>
    <row r="63" spans="1:42" ht="70.5" customHeight="1">
      <c r="A63" s="502"/>
      <c r="B63" s="501"/>
      <c r="C63" s="87" t="s">
        <v>229</v>
      </c>
      <c r="D63" s="90" t="s">
        <v>117</v>
      </c>
      <c r="E63" s="596"/>
      <c r="F63" s="596"/>
      <c r="G63" s="596"/>
      <c r="H63" s="596"/>
      <c r="I63" s="596" t="s">
        <v>7</v>
      </c>
      <c r="J63" s="596"/>
      <c r="K63" s="596"/>
      <c r="L63" s="596"/>
      <c r="M63" s="596"/>
      <c r="N63" s="596"/>
      <c r="O63" s="596"/>
      <c r="P63" s="596"/>
      <c r="Q63" s="596"/>
      <c r="R63" s="596"/>
      <c r="S63" s="596"/>
      <c r="T63" s="596"/>
      <c r="U63" s="596"/>
      <c r="V63" s="596"/>
      <c r="W63" s="596"/>
      <c r="X63" s="596"/>
      <c r="Y63" s="596"/>
      <c r="Z63" s="596"/>
      <c r="AA63" s="596"/>
      <c r="AB63" s="596"/>
      <c r="AC63" s="596" t="s">
        <v>7</v>
      </c>
      <c r="AD63" s="596" t="s">
        <v>7</v>
      </c>
      <c r="AE63" s="596"/>
      <c r="AF63" s="596"/>
      <c r="AG63" s="596"/>
      <c r="AH63" s="596"/>
      <c r="AI63" s="596"/>
      <c r="AJ63" s="596" t="s">
        <v>7</v>
      </c>
      <c r="AK63" s="596"/>
      <c r="AL63" s="596"/>
      <c r="AM63" s="596"/>
      <c r="AN63" s="596"/>
      <c r="AO63" s="596"/>
      <c r="AP63" s="596"/>
    </row>
    <row r="64" spans="1:42" ht="30" customHeight="1">
      <c r="A64" s="506" t="s">
        <v>353</v>
      </c>
      <c r="B64" s="503" t="s">
        <v>352</v>
      </c>
      <c r="C64" s="87" t="s">
        <v>207</v>
      </c>
      <c r="D64" s="88" t="s">
        <v>1508</v>
      </c>
      <c r="E64" s="596"/>
      <c r="F64" s="596"/>
      <c r="G64" s="596"/>
      <c r="H64" s="596" t="s">
        <v>7</v>
      </c>
      <c r="I64" s="596"/>
      <c r="J64" s="596"/>
      <c r="K64" s="596" t="s">
        <v>7</v>
      </c>
      <c r="L64" s="596"/>
      <c r="M64" s="596" t="s">
        <v>7</v>
      </c>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c r="AL64" s="596"/>
      <c r="AM64" s="596"/>
      <c r="AN64" s="596"/>
      <c r="AO64" s="596"/>
      <c r="AP64" s="596"/>
    </row>
    <row r="65" spans="1:42" ht="30" customHeight="1">
      <c r="A65" s="507"/>
      <c r="B65" s="504"/>
      <c r="C65" s="87" t="s">
        <v>208</v>
      </c>
      <c r="D65" s="88" t="s">
        <v>1506</v>
      </c>
      <c r="E65" s="596"/>
      <c r="F65" s="596"/>
      <c r="G65" s="596"/>
      <c r="H65" s="596" t="s">
        <v>7</v>
      </c>
      <c r="I65" s="596"/>
      <c r="J65" s="596"/>
      <c r="K65" s="596" t="s">
        <v>7</v>
      </c>
      <c r="L65" s="596"/>
      <c r="M65" s="596" t="s">
        <v>7</v>
      </c>
      <c r="N65" s="596"/>
      <c r="O65" s="596"/>
      <c r="P65" s="596"/>
      <c r="Q65" s="596"/>
      <c r="R65" s="596"/>
      <c r="S65" s="596"/>
      <c r="T65" s="596"/>
      <c r="U65" s="596"/>
      <c r="V65" s="596"/>
      <c r="W65" s="596"/>
      <c r="X65" s="596"/>
      <c r="Y65" s="596"/>
      <c r="Z65" s="596"/>
      <c r="AA65" s="596"/>
      <c r="AB65" s="596"/>
      <c r="AC65" s="596"/>
      <c r="AD65" s="596"/>
      <c r="AE65" s="596"/>
      <c r="AF65" s="596"/>
      <c r="AG65" s="596"/>
      <c r="AH65" s="596"/>
      <c r="AI65" s="596"/>
      <c r="AJ65" s="596"/>
      <c r="AK65" s="596"/>
      <c r="AL65" s="596"/>
      <c r="AM65" s="596"/>
      <c r="AN65" s="596"/>
      <c r="AO65" s="596"/>
      <c r="AP65" s="596"/>
    </row>
    <row r="66" spans="1:42" ht="30" customHeight="1">
      <c r="A66" s="507"/>
      <c r="B66" s="504"/>
      <c r="C66" s="87" t="s">
        <v>209</v>
      </c>
      <c r="D66" s="89" t="s">
        <v>85</v>
      </c>
      <c r="E66" s="596"/>
      <c r="F66" s="596"/>
      <c r="G66" s="596"/>
      <c r="H66" s="596"/>
      <c r="I66" s="596"/>
      <c r="J66" s="596"/>
      <c r="K66" s="596" t="s">
        <v>7</v>
      </c>
      <c r="L66" s="596"/>
      <c r="M66" s="596" t="s">
        <v>7</v>
      </c>
      <c r="N66" s="596"/>
      <c r="O66" s="596"/>
      <c r="P66" s="596"/>
      <c r="Q66" s="596"/>
      <c r="R66" s="596"/>
      <c r="S66" s="596"/>
      <c r="T66" s="596"/>
      <c r="U66" s="596"/>
      <c r="V66" s="596"/>
      <c r="W66" s="596"/>
      <c r="X66" s="596"/>
      <c r="Y66" s="596"/>
      <c r="Z66" s="596"/>
      <c r="AA66" s="596"/>
      <c r="AB66" s="596"/>
      <c r="AC66" s="596"/>
      <c r="AD66" s="596"/>
      <c r="AE66" s="596"/>
      <c r="AF66" s="596"/>
      <c r="AG66" s="596"/>
      <c r="AH66" s="596"/>
      <c r="AI66" s="596"/>
      <c r="AJ66" s="596"/>
      <c r="AK66" s="596" t="s">
        <v>7</v>
      </c>
      <c r="AL66" s="596" t="s">
        <v>7</v>
      </c>
      <c r="AM66" s="596"/>
      <c r="AN66" s="596"/>
      <c r="AO66" s="596"/>
      <c r="AP66" s="596"/>
    </row>
    <row r="67" spans="1:42" ht="30" customHeight="1">
      <c r="A67" s="507"/>
      <c r="B67" s="504"/>
      <c r="C67" s="87" t="s">
        <v>210</v>
      </c>
      <c r="D67" s="88" t="s">
        <v>87</v>
      </c>
      <c r="E67" s="596"/>
      <c r="F67" s="596"/>
      <c r="G67" s="596"/>
      <c r="H67" s="596"/>
      <c r="I67" s="596"/>
      <c r="J67" s="596"/>
      <c r="K67" s="596" t="s">
        <v>7</v>
      </c>
      <c r="L67" s="596"/>
      <c r="M67" s="596" t="s">
        <v>7</v>
      </c>
      <c r="N67" s="596"/>
      <c r="O67" s="596"/>
      <c r="P67" s="596"/>
      <c r="Q67" s="596"/>
      <c r="R67" s="596"/>
      <c r="S67" s="596"/>
      <c r="T67" s="596" t="s">
        <v>7</v>
      </c>
      <c r="U67" s="596"/>
      <c r="V67" s="596"/>
      <c r="W67" s="596"/>
      <c r="X67" s="596"/>
      <c r="Y67" s="596"/>
      <c r="Z67" s="596"/>
      <c r="AA67" s="596"/>
      <c r="AB67" s="596"/>
      <c r="AC67" s="596"/>
      <c r="AD67" s="596"/>
      <c r="AE67" s="596"/>
      <c r="AF67" s="596" t="s">
        <v>7</v>
      </c>
      <c r="AG67" s="596" t="s">
        <v>7</v>
      </c>
      <c r="AH67" s="596" t="s">
        <v>7</v>
      </c>
      <c r="AI67" s="596" t="s">
        <v>7</v>
      </c>
      <c r="AJ67" s="596" t="s">
        <v>7</v>
      </c>
      <c r="AK67" s="596"/>
      <c r="AL67" s="596"/>
      <c r="AM67" s="596"/>
      <c r="AN67" s="596"/>
      <c r="AO67" s="596"/>
      <c r="AP67" s="596"/>
    </row>
    <row r="68" spans="1:42" ht="30" customHeight="1">
      <c r="A68" s="507"/>
      <c r="B68" s="504"/>
      <c r="C68" s="87" t="s">
        <v>211</v>
      </c>
      <c r="D68" s="88" t="s">
        <v>150</v>
      </c>
      <c r="E68" s="596"/>
      <c r="F68" s="596"/>
      <c r="G68" s="596"/>
      <c r="H68" s="596" t="s">
        <v>7</v>
      </c>
      <c r="I68" s="596"/>
      <c r="J68" s="596"/>
      <c r="K68" s="596" t="s">
        <v>7</v>
      </c>
      <c r="L68" s="596"/>
      <c r="M68" s="596" t="s">
        <v>7</v>
      </c>
      <c r="N68" s="596"/>
      <c r="O68" s="596"/>
      <c r="P68" s="596"/>
      <c r="Q68" s="596"/>
      <c r="R68" s="596"/>
      <c r="S68" s="596"/>
      <c r="T68" s="596" t="s">
        <v>7</v>
      </c>
      <c r="U68" s="596"/>
      <c r="V68" s="596"/>
      <c r="W68" s="596"/>
      <c r="X68" s="596"/>
      <c r="Y68" s="596"/>
      <c r="Z68" s="596"/>
      <c r="AA68" s="596"/>
      <c r="AB68" s="596"/>
      <c r="AC68" s="596"/>
      <c r="AD68" s="596"/>
      <c r="AE68" s="596"/>
      <c r="AF68" s="596"/>
      <c r="AG68" s="596"/>
      <c r="AH68" s="596"/>
      <c r="AI68" s="596"/>
      <c r="AJ68" s="596"/>
      <c r="AK68" s="596"/>
      <c r="AL68" s="596"/>
      <c r="AM68" s="596"/>
      <c r="AN68" s="596"/>
      <c r="AO68" s="596"/>
      <c r="AP68" s="596"/>
    </row>
    <row r="69" spans="1:42" ht="30" customHeight="1">
      <c r="A69" s="507"/>
      <c r="B69" s="504"/>
      <c r="C69" s="87" t="s">
        <v>212</v>
      </c>
      <c r="D69" s="88" t="s">
        <v>88</v>
      </c>
      <c r="E69" s="596"/>
      <c r="F69" s="596"/>
      <c r="G69" s="596"/>
      <c r="H69" s="596"/>
      <c r="I69" s="596"/>
      <c r="J69" s="596"/>
      <c r="K69" s="596" t="s">
        <v>7</v>
      </c>
      <c r="L69" s="596"/>
      <c r="M69" s="596" t="s">
        <v>7</v>
      </c>
      <c r="N69" s="596"/>
      <c r="O69" s="596"/>
      <c r="P69" s="596"/>
      <c r="Q69" s="596"/>
      <c r="R69" s="596"/>
      <c r="S69" s="596"/>
      <c r="T69" s="596"/>
      <c r="U69" s="596"/>
      <c r="V69" s="596"/>
      <c r="W69" s="596"/>
      <c r="X69" s="596"/>
      <c r="Y69" s="596"/>
      <c r="Z69" s="596"/>
      <c r="AA69" s="596"/>
      <c r="AB69" s="596"/>
      <c r="AC69" s="596"/>
      <c r="AD69" s="596"/>
      <c r="AE69" s="596" t="s">
        <v>7</v>
      </c>
      <c r="AF69" s="596"/>
      <c r="AG69" s="596"/>
      <c r="AH69" s="596"/>
      <c r="AI69" s="596"/>
      <c r="AJ69" s="596"/>
      <c r="AK69" s="596"/>
      <c r="AL69" s="596"/>
      <c r="AM69" s="596"/>
      <c r="AN69" s="596"/>
      <c r="AO69" s="596"/>
      <c r="AP69" s="596"/>
    </row>
    <row r="70" spans="1:42" ht="88.5" customHeight="1">
      <c r="A70" s="507"/>
      <c r="B70" s="503" t="s">
        <v>351</v>
      </c>
      <c r="C70" s="87" t="s">
        <v>213</v>
      </c>
      <c r="D70" s="89" t="s">
        <v>1657</v>
      </c>
      <c r="E70" s="596"/>
      <c r="F70" s="596"/>
      <c r="G70" s="596"/>
      <c r="H70" s="596" t="s">
        <v>7</v>
      </c>
      <c r="I70" s="596" t="s">
        <v>7</v>
      </c>
      <c r="J70" s="596" t="s">
        <v>7</v>
      </c>
      <c r="K70" s="596" t="s">
        <v>7</v>
      </c>
      <c r="L70" s="596" t="s">
        <v>7</v>
      </c>
      <c r="M70" s="596" t="s">
        <v>7</v>
      </c>
      <c r="N70" s="596"/>
      <c r="O70" s="596"/>
      <c r="P70" s="596"/>
      <c r="Q70" s="596" t="s">
        <v>7</v>
      </c>
      <c r="R70" s="596" t="s">
        <v>7</v>
      </c>
      <c r="S70" s="596" t="s">
        <v>7</v>
      </c>
      <c r="T70" s="596" t="s">
        <v>7</v>
      </c>
      <c r="U70" s="596"/>
      <c r="V70" s="596"/>
      <c r="W70" s="596"/>
      <c r="X70" s="596"/>
      <c r="Y70" s="596"/>
      <c r="Z70" s="596"/>
      <c r="AA70" s="596"/>
      <c r="AB70" s="596"/>
      <c r="AC70" s="596"/>
      <c r="AD70" s="596"/>
      <c r="AE70" s="596"/>
      <c r="AF70" s="596" t="s">
        <v>7</v>
      </c>
      <c r="AG70" s="596"/>
      <c r="AH70" s="596"/>
      <c r="AI70" s="596"/>
      <c r="AJ70" s="596"/>
      <c r="AK70" s="596"/>
      <c r="AL70" s="596"/>
      <c r="AM70" s="596"/>
      <c r="AN70" s="596"/>
      <c r="AO70" s="596"/>
      <c r="AP70" s="596"/>
    </row>
    <row r="71" spans="1:42" ht="88.5" customHeight="1">
      <c r="A71" s="507"/>
      <c r="B71" s="504"/>
      <c r="C71" s="87" t="s">
        <v>265</v>
      </c>
      <c r="D71" s="89" t="s">
        <v>206</v>
      </c>
      <c r="E71" s="596"/>
      <c r="F71" s="596"/>
      <c r="G71" s="596"/>
      <c r="H71" s="596"/>
      <c r="I71" s="596"/>
      <c r="J71" s="596"/>
      <c r="K71" s="596" t="s">
        <v>7</v>
      </c>
      <c r="L71" s="596" t="s">
        <v>7</v>
      </c>
      <c r="M71" s="596" t="s">
        <v>7</v>
      </c>
      <c r="N71" s="596"/>
      <c r="O71" s="596"/>
      <c r="P71" s="596"/>
      <c r="Q71" s="596"/>
      <c r="R71" s="596"/>
      <c r="S71" s="596"/>
      <c r="T71" s="596"/>
      <c r="U71" s="596"/>
      <c r="V71" s="596"/>
      <c r="W71" s="596"/>
      <c r="X71" s="596"/>
      <c r="Y71" s="596"/>
      <c r="Z71" s="596"/>
      <c r="AA71" s="596"/>
      <c r="AB71" s="596"/>
      <c r="AC71" s="596"/>
      <c r="AD71" s="596"/>
      <c r="AE71" s="596"/>
      <c r="AF71" s="596"/>
      <c r="AG71" s="596"/>
      <c r="AH71" s="596"/>
      <c r="AI71" s="596"/>
      <c r="AJ71" s="596"/>
      <c r="AK71" s="596"/>
      <c r="AL71" s="596"/>
      <c r="AM71" s="596"/>
      <c r="AN71" s="596"/>
      <c r="AO71" s="596"/>
      <c r="AP71" s="596"/>
    </row>
    <row r="72" spans="1:42" ht="41.25" customHeight="1">
      <c r="A72" s="507"/>
      <c r="B72" s="504"/>
      <c r="C72" s="87" t="s">
        <v>266</v>
      </c>
      <c r="D72" s="89" t="s">
        <v>264</v>
      </c>
      <c r="E72" s="596"/>
      <c r="F72" s="596"/>
      <c r="G72" s="596"/>
      <c r="H72" s="596"/>
      <c r="I72" s="596"/>
      <c r="J72" s="596" t="s">
        <v>7</v>
      </c>
      <c r="K72" s="596" t="s">
        <v>7</v>
      </c>
      <c r="L72" s="596" t="s">
        <v>7</v>
      </c>
      <c r="M72" s="596" t="s">
        <v>7</v>
      </c>
      <c r="N72" s="596"/>
      <c r="O72" s="596"/>
      <c r="P72" s="596"/>
      <c r="Q72" s="596"/>
      <c r="R72" s="596"/>
      <c r="S72" s="596"/>
      <c r="T72" s="596"/>
      <c r="U72" s="596"/>
      <c r="V72" s="596"/>
      <c r="W72" s="596"/>
      <c r="X72" s="596"/>
      <c r="Y72" s="596"/>
      <c r="Z72" s="596"/>
      <c r="AA72" s="596"/>
      <c r="AB72" s="596"/>
      <c r="AC72" s="596"/>
      <c r="AD72" s="596"/>
      <c r="AE72" s="596"/>
      <c r="AF72" s="596"/>
      <c r="AG72" s="596"/>
      <c r="AH72" s="596"/>
      <c r="AI72" s="596"/>
      <c r="AJ72" s="596"/>
      <c r="AK72" s="596"/>
      <c r="AL72" s="596"/>
      <c r="AM72" s="596"/>
      <c r="AN72" s="596"/>
      <c r="AO72" s="596"/>
      <c r="AP72" s="596"/>
    </row>
    <row r="73" spans="1:42" ht="41.25" customHeight="1">
      <c r="A73" s="508"/>
      <c r="B73" s="505"/>
      <c r="C73" s="87" t="s">
        <v>1526</v>
      </c>
      <c r="D73" s="89" t="s">
        <v>1523</v>
      </c>
      <c r="E73" s="596"/>
      <c r="F73" s="596"/>
      <c r="G73" s="596"/>
      <c r="H73" s="596" t="s">
        <v>7</v>
      </c>
      <c r="I73" s="596" t="s">
        <v>7</v>
      </c>
      <c r="J73" s="596" t="s">
        <v>7</v>
      </c>
      <c r="K73" s="596" t="s">
        <v>7</v>
      </c>
      <c r="L73" s="596" t="s">
        <v>7</v>
      </c>
      <c r="M73" s="596" t="s">
        <v>7</v>
      </c>
      <c r="N73" s="596"/>
      <c r="O73" s="596"/>
      <c r="P73" s="596"/>
      <c r="Q73" s="596" t="s">
        <v>7</v>
      </c>
      <c r="R73" s="596"/>
      <c r="S73" s="596"/>
      <c r="T73" s="596"/>
      <c r="U73" s="596"/>
      <c r="V73" s="596"/>
      <c r="W73" s="596"/>
      <c r="X73" s="596" t="s">
        <v>7</v>
      </c>
      <c r="Y73" s="596"/>
      <c r="Z73" s="596"/>
      <c r="AA73" s="596"/>
      <c r="AB73" s="596"/>
      <c r="AC73" s="596"/>
      <c r="AD73" s="596"/>
      <c r="AE73" s="596"/>
      <c r="AF73" s="596"/>
      <c r="AG73" s="596"/>
      <c r="AH73" s="596"/>
      <c r="AI73" s="596"/>
      <c r="AJ73" s="596"/>
      <c r="AK73" s="596" t="s">
        <v>7</v>
      </c>
      <c r="AL73" s="596"/>
      <c r="AM73" s="596"/>
      <c r="AN73" s="596"/>
      <c r="AO73" s="596"/>
      <c r="AP73" s="596"/>
    </row>
    <row r="74" spans="1:42" ht="36">
      <c r="A74" s="502" t="s">
        <v>350</v>
      </c>
      <c r="B74" s="501" t="s">
        <v>349</v>
      </c>
      <c r="C74" s="87" t="s">
        <v>251</v>
      </c>
      <c r="D74" s="88" t="s">
        <v>143</v>
      </c>
      <c r="E74" s="596"/>
      <c r="F74" s="596"/>
      <c r="G74" s="596"/>
      <c r="H74" s="596"/>
      <c r="I74" s="596"/>
      <c r="J74" s="596"/>
      <c r="K74" s="596"/>
      <c r="L74" s="596" t="s">
        <v>7</v>
      </c>
      <c r="M74" s="596"/>
      <c r="N74" s="596" t="s">
        <v>7</v>
      </c>
      <c r="O74" s="596" t="s">
        <v>7</v>
      </c>
      <c r="P74" s="596"/>
      <c r="Q74" s="596"/>
      <c r="R74" s="596"/>
      <c r="S74" s="596"/>
      <c r="T74" s="596"/>
      <c r="U74" s="596"/>
      <c r="V74" s="596"/>
      <c r="W74" s="596" t="s">
        <v>7</v>
      </c>
      <c r="X74" s="596"/>
      <c r="Y74" s="596"/>
      <c r="Z74" s="596" t="s">
        <v>7</v>
      </c>
      <c r="AA74" s="596"/>
      <c r="AB74" s="596"/>
      <c r="AC74" s="596"/>
      <c r="AD74" s="596"/>
      <c r="AE74" s="596"/>
      <c r="AF74" s="596"/>
      <c r="AG74" s="596"/>
      <c r="AH74" s="596"/>
      <c r="AI74" s="596"/>
      <c r="AJ74" s="596"/>
      <c r="AK74" s="596"/>
      <c r="AL74" s="596"/>
      <c r="AM74" s="596"/>
      <c r="AN74" s="596"/>
      <c r="AO74" s="596"/>
      <c r="AP74" s="596"/>
    </row>
    <row r="75" spans="1:42" ht="48">
      <c r="A75" s="502"/>
      <c r="B75" s="501"/>
      <c r="C75" s="87" t="s">
        <v>252</v>
      </c>
      <c r="D75" s="88" t="s">
        <v>147</v>
      </c>
      <c r="E75" s="596"/>
      <c r="F75" s="596"/>
      <c r="G75" s="596"/>
      <c r="H75" s="596"/>
      <c r="I75" s="596"/>
      <c r="J75" s="596"/>
      <c r="K75" s="596"/>
      <c r="L75" s="596"/>
      <c r="M75" s="596"/>
      <c r="N75" s="596" t="s">
        <v>7</v>
      </c>
      <c r="O75" s="596" t="s">
        <v>7</v>
      </c>
      <c r="P75" s="596"/>
      <c r="Q75" s="596"/>
      <c r="R75" s="596"/>
      <c r="S75" s="596"/>
      <c r="T75" s="596"/>
      <c r="U75" s="596"/>
      <c r="V75" s="596"/>
      <c r="W75" s="596"/>
      <c r="X75" s="596"/>
      <c r="Y75" s="596"/>
      <c r="Z75" s="596"/>
      <c r="AA75" s="596"/>
      <c r="AB75" s="596"/>
      <c r="AC75" s="596"/>
      <c r="AD75" s="596"/>
      <c r="AE75" s="596"/>
      <c r="AF75" s="596"/>
      <c r="AG75" s="596"/>
      <c r="AH75" s="596"/>
      <c r="AI75" s="596"/>
      <c r="AJ75" s="596"/>
      <c r="AK75" s="596"/>
      <c r="AL75" s="596"/>
      <c r="AM75" s="596"/>
      <c r="AN75" s="596"/>
      <c r="AO75" s="596"/>
      <c r="AP75" s="596"/>
    </row>
    <row r="76" spans="1:42" ht="36">
      <c r="A76" s="502"/>
      <c r="B76" s="501"/>
      <c r="C76" s="87" t="s">
        <v>253</v>
      </c>
      <c r="D76" s="89" t="s">
        <v>148</v>
      </c>
      <c r="E76" s="596"/>
      <c r="F76" s="596"/>
      <c r="G76" s="596"/>
      <c r="H76" s="596"/>
      <c r="I76" s="596"/>
      <c r="J76" s="596"/>
      <c r="K76" s="596"/>
      <c r="L76" s="596" t="s">
        <v>7</v>
      </c>
      <c r="M76" s="596"/>
      <c r="N76" s="596" t="s">
        <v>7</v>
      </c>
      <c r="O76" s="596" t="s">
        <v>7</v>
      </c>
      <c r="P76" s="596"/>
      <c r="Q76" s="596"/>
      <c r="R76" s="596"/>
      <c r="S76" s="596" t="s">
        <v>7</v>
      </c>
      <c r="T76" s="596"/>
      <c r="U76" s="596"/>
      <c r="V76" s="596"/>
      <c r="W76" s="596"/>
      <c r="X76" s="596"/>
      <c r="Y76" s="596"/>
      <c r="Z76" s="596"/>
      <c r="AA76" s="596"/>
      <c r="AB76" s="596"/>
      <c r="AC76" s="596"/>
      <c r="AD76" s="596"/>
      <c r="AE76" s="596"/>
      <c r="AF76" s="596"/>
      <c r="AG76" s="596"/>
      <c r="AH76" s="596"/>
      <c r="AI76" s="596"/>
      <c r="AJ76" s="596"/>
      <c r="AK76" s="596"/>
      <c r="AL76" s="596"/>
      <c r="AM76" s="596"/>
      <c r="AN76" s="596"/>
      <c r="AO76" s="596"/>
      <c r="AP76" s="596"/>
    </row>
    <row r="77" spans="1:42" ht="24">
      <c r="A77" s="502"/>
      <c r="B77" s="501"/>
      <c r="C77" s="87" t="s">
        <v>254</v>
      </c>
      <c r="D77" s="89" t="s">
        <v>149</v>
      </c>
      <c r="E77" s="596"/>
      <c r="F77" s="596"/>
      <c r="G77" s="596"/>
      <c r="H77" s="596"/>
      <c r="I77" s="596"/>
      <c r="J77" s="596"/>
      <c r="K77" s="596"/>
      <c r="L77" s="596" t="s">
        <v>7</v>
      </c>
      <c r="M77" s="596"/>
      <c r="N77" s="596" t="s">
        <v>7</v>
      </c>
      <c r="O77" s="596" t="s">
        <v>7</v>
      </c>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596"/>
      <c r="AN77" s="596"/>
      <c r="AO77" s="596"/>
      <c r="AP77" s="596"/>
    </row>
    <row r="78" spans="1:42" ht="24">
      <c r="A78" s="502"/>
      <c r="B78" s="501"/>
      <c r="C78" s="87" t="s">
        <v>255</v>
      </c>
      <c r="D78" s="89" t="s">
        <v>144</v>
      </c>
      <c r="E78" s="596"/>
      <c r="F78" s="596"/>
      <c r="G78" s="596"/>
      <c r="H78" s="596"/>
      <c r="I78" s="596"/>
      <c r="J78" s="596"/>
      <c r="K78" s="596"/>
      <c r="L78" s="596" t="s">
        <v>7</v>
      </c>
      <c r="M78" s="596" t="s">
        <v>7</v>
      </c>
      <c r="N78" s="596" t="s">
        <v>7</v>
      </c>
      <c r="O78" s="596" t="s">
        <v>7</v>
      </c>
      <c r="P78" s="596"/>
      <c r="Q78" s="596"/>
      <c r="R78" s="596"/>
      <c r="S78" s="596"/>
      <c r="T78" s="596"/>
      <c r="U78" s="596"/>
      <c r="V78" s="596"/>
      <c r="W78" s="596"/>
      <c r="X78" s="596"/>
      <c r="Y78" s="596"/>
      <c r="Z78" s="596"/>
      <c r="AA78" s="596"/>
      <c r="AB78" s="596"/>
      <c r="AC78" s="596"/>
      <c r="AD78" s="596"/>
      <c r="AE78" s="596"/>
      <c r="AF78" s="596"/>
      <c r="AG78" s="596"/>
      <c r="AH78" s="596"/>
      <c r="AI78" s="596"/>
      <c r="AJ78" s="596"/>
      <c r="AK78" s="596"/>
      <c r="AL78" s="596"/>
      <c r="AM78" s="596"/>
      <c r="AN78" s="596"/>
      <c r="AO78" s="596"/>
      <c r="AP78" s="596"/>
    </row>
    <row r="79" spans="1:42" ht="85.5" customHeight="1">
      <c r="A79" s="502"/>
      <c r="B79" s="501" t="s">
        <v>348</v>
      </c>
      <c r="C79" s="87" t="s">
        <v>256</v>
      </c>
      <c r="D79" s="89" t="s">
        <v>319</v>
      </c>
      <c r="E79" s="596"/>
      <c r="F79" s="596"/>
      <c r="G79" s="596"/>
      <c r="H79" s="596"/>
      <c r="I79" s="596"/>
      <c r="J79" s="596"/>
      <c r="K79" s="596" t="s">
        <v>7</v>
      </c>
      <c r="L79" s="596"/>
      <c r="M79" s="596" t="s">
        <v>7</v>
      </c>
      <c r="N79" s="596"/>
      <c r="O79" s="596"/>
      <c r="P79" s="596" t="s">
        <v>7</v>
      </c>
      <c r="Q79" s="596"/>
      <c r="R79" s="596"/>
      <c r="S79" s="596"/>
      <c r="T79" s="596"/>
      <c r="U79" s="596"/>
      <c r="V79" s="596"/>
      <c r="W79" s="596"/>
      <c r="X79" s="596"/>
      <c r="Y79" s="596"/>
      <c r="Z79" s="596"/>
      <c r="AA79" s="596"/>
      <c r="AB79" s="596"/>
      <c r="AC79" s="596"/>
      <c r="AD79" s="596"/>
      <c r="AE79" s="596"/>
      <c r="AF79" s="596"/>
      <c r="AG79" s="596"/>
      <c r="AH79" s="596"/>
      <c r="AI79" s="596"/>
      <c r="AJ79" s="596"/>
      <c r="AK79" s="596"/>
      <c r="AL79" s="596"/>
      <c r="AM79" s="596"/>
      <c r="AN79" s="596"/>
      <c r="AO79" s="596"/>
      <c r="AP79" s="596"/>
    </row>
    <row r="80" spans="1:42" ht="85.5" customHeight="1">
      <c r="A80" s="502"/>
      <c r="B80" s="501"/>
      <c r="C80" s="87" t="s">
        <v>257</v>
      </c>
      <c r="D80" s="89" t="s">
        <v>75</v>
      </c>
      <c r="E80" s="596"/>
      <c r="F80" s="596"/>
      <c r="G80" s="596"/>
      <c r="H80" s="596"/>
      <c r="I80" s="596"/>
      <c r="J80" s="596"/>
      <c r="K80" s="596"/>
      <c r="L80" s="596"/>
      <c r="M80" s="596"/>
      <c r="N80" s="596"/>
      <c r="O80" s="596"/>
      <c r="P80" s="596" t="s">
        <v>7</v>
      </c>
      <c r="Q80" s="596"/>
      <c r="R80" s="596"/>
      <c r="S80" s="596"/>
      <c r="T80" s="596"/>
      <c r="U80" s="596"/>
      <c r="V80" s="596"/>
      <c r="W80" s="596"/>
      <c r="X80" s="596"/>
      <c r="Y80" s="596"/>
      <c r="Z80" s="596"/>
      <c r="AA80" s="596"/>
      <c r="AB80" s="596"/>
      <c r="AC80" s="596"/>
      <c r="AD80" s="596"/>
      <c r="AE80" s="596"/>
      <c r="AF80" s="596"/>
      <c r="AG80" s="596"/>
      <c r="AH80" s="596"/>
      <c r="AI80" s="596"/>
      <c r="AJ80" s="596"/>
      <c r="AK80" s="596"/>
      <c r="AL80" s="596"/>
      <c r="AM80" s="596"/>
      <c r="AN80" s="596"/>
      <c r="AO80" s="596"/>
      <c r="AP80" s="596"/>
    </row>
    <row r="81" spans="1:42" ht="85.5" customHeight="1">
      <c r="A81" s="502"/>
      <c r="B81" s="501" t="s">
        <v>484</v>
      </c>
      <c r="C81" s="87" t="s">
        <v>258</v>
      </c>
      <c r="D81" s="89" t="s">
        <v>312</v>
      </c>
      <c r="E81" s="596"/>
      <c r="F81" s="596"/>
      <c r="G81" s="596"/>
      <c r="H81" s="596"/>
      <c r="I81" s="596"/>
      <c r="J81" s="596"/>
      <c r="K81" s="596"/>
      <c r="L81" s="596"/>
      <c r="M81" s="596"/>
      <c r="N81" s="596"/>
      <c r="O81" s="596"/>
      <c r="P81" s="596"/>
      <c r="Q81" s="596"/>
      <c r="R81" s="596"/>
      <c r="S81" s="596"/>
      <c r="T81" s="596"/>
      <c r="U81" s="596"/>
      <c r="V81" s="596"/>
      <c r="W81" s="596"/>
      <c r="X81" s="596"/>
      <c r="Y81" s="596"/>
      <c r="Z81" s="596"/>
      <c r="AA81" s="596"/>
      <c r="AB81" s="596"/>
      <c r="AC81" s="596"/>
      <c r="AD81" s="596"/>
      <c r="AE81" s="596"/>
      <c r="AF81" s="596"/>
      <c r="AG81" s="596" t="s">
        <v>7</v>
      </c>
      <c r="AH81" s="596"/>
      <c r="AI81" s="596"/>
      <c r="AJ81" s="596"/>
      <c r="AK81" s="596"/>
      <c r="AL81" s="596"/>
      <c r="AM81" s="596"/>
      <c r="AN81" s="596"/>
      <c r="AO81" s="596"/>
      <c r="AP81" s="596"/>
    </row>
    <row r="82" spans="1:42" ht="85.5" customHeight="1">
      <c r="A82" s="502"/>
      <c r="B82" s="501"/>
      <c r="C82" s="87" t="s">
        <v>259</v>
      </c>
      <c r="D82" s="89" t="s">
        <v>78</v>
      </c>
      <c r="E82" s="596"/>
      <c r="F82" s="596"/>
      <c r="G82" s="596"/>
      <c r="H82" s="596"/>
      <c r="I82" s="596"/>
      <c r="J82" s="596"/>
      <c r="K82" s="596"/>
      <c r="L82" s="596"/>
      <c r="M82" s="596"/>
      <c r="N82" s="596"/>
      <c r="O82" s="596"/>
      <c r="P82" s="596"/>
      <c r="Q82" s="596"/>
      <c r="R82" s="596"/>
      <c r="S82" s="596"/>
      <c r="T82" s="596"/>
      <c r="U82" s="596"/>
      <c r="V82" s="596"/>
      <c r="W82" s="596"/>
      <c r="X82" s="596"/>
      <c r="Y82" s="596"/>
      <c r="Z82" s="596"/>
      <c r="AA82" s="596"/>
      <c r="AB82" s="596"/>
      <c r="AC82" s="596"/>
      <c r="AD82" s="596"/>
      <c r="AE82" s="596"/>
      <c r="AF82" s="596" t="s">
        <v>7</v>
      </c>
      <c r="AG82" s="596"/>
      <c r="AH82" s="596" t="s">
        <v>7</v>
      </c>
      <c r="AI82" s="596"/>
      <c r="AJ82" s="596"/>
      <c r="AK82" s="596"/>
      <c r="AL82" s="596"/>
      <c r="AM82" s="596"/>
      <c r="AN82" s="596"/>
      <c r="AO82" s="596"/>
      <c r="AP82" s="596"/>
    </row>
    <row r="83" spans="1:42" ht="85.5" customHeight="1">
      <c r="A83" s="502"/>
      <c r="B83" s="501"/>
      <c r="C83" s="87" t="s">
        <v>260</v>
      </c>
      <c r="D83" s="89" t="s">
        <v>1631</v>
      </c>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596"/>
      <c r="AN83" s="596"/>
      <c r="AO83" s="596"/>
      <c r="AP83" s="596"/>
    </row>
    <row r="84" spans="1:42" ht="85.5" customHeight="1">
      <c r="A84" s="502"/>
      <c r="B84" s="501"/>
      <c r="C84" s="87" t="s">
        <v>261</v>
      </c>
      <c r="D84" s="89" t="s">
        <v>1561</v>
      </c>
      <c r="E84" s="596"/>
      <c r="F84" s="596"/>
      <c r="G84" s="596"/>
      <c r="H84" s="596"/>
      <c r="I84" s="596"/>
      <c r="J84" s="596"/>
      <c r="K84" s="596"/>
      <c r="L84" s="596"/>
      <c r="M84" s="596" t="s">
        <v>7</v>
      </c>
      <c r="N84" s="596"/>
      <c r="O84" s="596"/>
      <c r="P84" s="596"/>
      <c r="Q84" s="596"/>
      <c r="R84" s="596"/>
      <c r="S84" s="596"/>
      <c r="T84" s="596"/>
      <c r="U84" s="596"/>
      <c r="V84" s="596"/>
      <c r="W84" s="596"/>
      <c r="X84" s="596"/>
      <c r="Y84" s="596"/>
      <c r="Z84" s="596"/>
      <c r="AA84" s="596"/>
      <c r="AB84" s="596"/>
      <c r="AC84" s="596"/>
      <c r="AD84" s="596"/>
      <c r="AE84" s="596"/>
      <c r="AF84" s="596"/>
      <c r="AG84" s="596"/>
      <c r="AH84" s="596"/>
      <c r="AI84" s="596" t="s">
        <v>7</v>
      </c>
      <c r="AJ84" s="596"/>
      <c r="AK84" s="596"/>
      <c r="AL84" s="596"/>
      <c r="AM84" s="596"/>
      <c r="AN84" s="596"/>
      <c r="AO84" s="596"/>
      <c r="AP84" s="596"/>
    </row>
    <row r="85" spans="1:42" ht="85.5" customHeight="1">
      <c r="A85" s="502"/>
      <c r="B85" s="501"/>
      <c r="C85" s="87" t="s">
        <v>262</v>
      </c>
      <c r="D85" s="89" t="s">
        <v>1562</v>
      </c>
      <c r="E85" s="596"/>
      <c r="F85" s="596"/>
      <c r="G85" s="596"/>
      <c r="H85" s="596"/>
      <c r="I85" s="596"/>
      <c r="J85" s="596"/>
      <c r="K85" s="596"/>
      <c r="L85" s="596"/>
      <c r="M85" s="596" t="s">
        <v>7</v>
      </c>
      <c r="N85" s="596"/>
      <c r="O85" s="596"/>
      <c r="P85" s="596"/>
      <c r="Q85" s="596"/>
      <c r="R85" s="596"/>
      <c r="S85" s="596"/>
      <c r="T85" s="596"/>
      <c r="U85" s="596"/>
      <c r="V85" s="596"/>
      <c r="W85" s="596"/>
      <c r="X85" s="596"/>
      <c r="Y85" s="596"/>
      <c r="Z85" s="596"/>
      <c r="AA85" s="596"/>
      <c r="AB85" s="596"/>
      <c r="AC85" s="596"/>
      <c r="AD85" s="596"/>
      <c r="AE85" s="596"/>
      <c r="AF85" s="596"/>
      <c r="AG85" s="596"/>
      <c r="AH85" s="596"/>
      <c r="AI85" s="596" t="s">
        <v>7</v>
      </c>
      <c r="AJ85" s="596"/>
      <c r="AK85" s="596"/>
      <c r="AL85" s="596"/>
      <c r="AM85" s="596"/>
      <c r="AN85" s="596"/>
      <c r="AO85" s="596"/>
      <c r="AP85" s="596"/>
    </row>
    <row r="86" spans="1:42" ht="86.25" customHeight="1">
      <c r="A86" s="502"/>
      <c r="B86" s="501" t="s">
        <v>485</v>
      </c>
      <c r="C86" s="87" t="s">
        <v>263</v>
      </c>
      <c r="D86" s="88" t="s">
        <v>82</v>
      </c>
      <c r="E86" s="596"/>
      <c r="F86" s="596"/>
      <c r="G86" s="596"/>
      <c r="H86" s="596"/>
      <c r="I86" s="596"/>
      <c r="J86" s="596"/>
      <c r="K86" s="596"/>
      <c r="L86" s="596"/>
      <c r="M86" s="596"/>
      <c r="N86" s="596"/>
      <c r="O86" s="596" t="s">
        <v>7</v>
      </c>
      <c r="P86" s="596"/>
      <c r="Q86" s="596"/>
      <c r="R86" s="596"/>
      <c r="S86" s="596"/>
      <c r="T86" s="596"/>
      <c r="U86" s="596"/>
      <c r="V86" s="596"/>
      <c r="W86" s="596"/>
      <c r="X86" s="596"/>
      <c r="Y86" s="596"/>
      <c r="Z86" s="596"/>
      <c r="AA86" s="596"/>
      <c r="AB86" s="596"/>
      <c r="AC86" s="596"/>
      <c r="AD86" s="596"/>
      <c r="AE86" s="596"/>
      <c r="AF86" s="596"/>
      <c r="AG86" s="596"/>
      <c r="AH86" s="596"/>
      <c r="AI86" s="596"/>
      <c r="AJ86" s="596"/>
      <c r="AK86" s="596"/>
      <c r="AL86" s="596"/>
      <c r="AM86" s="596"/>
      <c r="AN86" s="596"/>
      <c r="AO86" s="596"/>
      <c r="AP86" s="596"/>
    </row>
    <row r="87" spans="1:42" ht="86.25" customHeight="1">
      <c r="A87" s="502"/>
      <c r="B87" s="501"/>
      <c r="C87" s="87" t="s">
        <v>275</v>
      </c>
      <c r="D87" s="88" t="s">
        <v>268</v>
      </c>
      <c r="E87" s="596"/>
      <c r="F87" s="596"/>
      <c r="G87" s="596"/>
      <c r="H87" s="596"/>
      <c r="I87" s="596"/>
      <c r="J87" s="596"/>
      <c r="K87" s="596"/>
      <c r="L87" s="596"/>
      <c r="M87" s="596"/>
      <c r="N87" s="596" t="s">
        <v>7</v>
      </c>
      <c r="O87" s="596" t="s">
        <v>7</v>
      </c>
      <c r="P87" s="596"/>
      <c r="Q87" s="596"/>
      <c r="R87" s="596"/>
      <c r="S87" s="596"/>
      <c r="T87" s="596"/>
      <c r="U87" s="596"/>
      <c r="V87" s="596"/>
      <c r="W87" s="596"/>
      <c r="X87" s="596"/>
      <c r="Y87" s="596"/>
      <c r="Z87" s="596"/>
      <c r="AA87" s="596"/>
      <c r="AB87" s="596"/>
      <c r="AC87" s="596"/>
      <c r="AD87" s="596"/>
      <c r="AE87" s="596"/>
      <c r="AF87" s="596"/>
      <c r="AG87" s="596"/>
      <c r="AH87" s="596"/>
      <c r="AI87" s="596"/>
      <c r="AJ87" s="596"/>
      <c r="AK87" s="596"/>
      <c r="AL87" s="596"/>
      <c r="AM87" s="596"/>
      <c r="AN87" s="596"/>
      <c r="AO87" s="596"/>
      <c r="AP87" s="596"/>
    </row>
    <row r="88" spans="1:42" ht="50.25" customHeight="1">
      <c r="A88" s="502"/>
      <c r="B88" s="501"/>
      <c r="C88" s="87" t="s">
        <v>276</v>
      </c>
      <c r="D88" s="86" t="s">
        <v>345</v>
      </c>
      <c r="E88" s="597"/>
      <c r="F88" s="597"/>
      <c r="G88" s="597"/>
      <c r="H88" s="597"/>
      <c r="I88" s="597"/>
      <c r="J88" s="597"/>
      <c r="K88" s="597"/>
      <c r="L88" s="597"/>
      <c r="M88" s="597"/>
      <c r="N88" s="596"/>
      <c r="O88" s="596" t="s">
        <v>7</v>
      </c>
      <c r="P88" s="597"/>
      <c r="Q88" s="597"/>
      <c r="R88" s="597"/>
      <c r="S88" s="597"/>
      <c r="T88" s="597"/>
      <c r="U88" s="597"/>
      <c r="V88" s="597"/>
      <c r="W88" s="597"/>
      <c r="X88" s="597"/>
      <c r="Y88" s="597"/>
      <c r="Z88" s="597"/>
      <c r="AA88" s="597"/>
      <c r="AB88" s="597"/>
      <c r="AC88" s="597"/>
      <c r="AD88" s="597"/>
      <c r="AE88" s="597"/>
      <c r="AF88" s="597"/>
      <c r="AG88" s="597"/>
      <c r="AH88" s="597"/>
      <c r="AI88" s="597"/>
      <c r="AJ88" s="597"/>
      <c r="AK88" s="597"/>
      <c r="AL88" s="597"/>
      <c r="AM88" s="597"/>
      <c r="AN88" s="597"/>
      <c r="AO88" s="597"/>
      <c r="AP88" s="597"/>
    </row>
    <row r="89" spans="1:42" ht="54" customHeight="1">
      <c r="A89" s="502"/>
      <c r="B89" s="501"/>
      <c r="C89" s="87" t="s">
        <v>277</v>
      </c>
      <c r="D89" s="86" t="s">
        <v>270</v>
      </c>
      <c r="E89" s="597"/>
      <c r="F89" s="597"/>
      <c r="G89" s="597"/>
      <c r="H89" s="597"/>
      <c r="I89" s="597"/>
      <c r="J89" s="597"/>
      <c r="K89" s="597"/>
      <c r="L89" s="597"/>
      <c r="M89" s="597"/>
      <c r="N89" s="596"/>
      <c r="O89" s="596" t="s">
        <v>7</v>
      </c>
      <c r="P89" s="597"/>
      <c r="Q89" s="597"/>
      <c r="R89" s="597"/>
      <c r="S89" s="597"/>
      <c r="T89" s="597"/>
      <c r="U89" s="597"/>
      <c r="V89" s="597"/>
      <c r="W89" s="597"/>
      <c r="X89" s="597"/>
      <c r="Y89" s="597"/>
      <c r="Z89" s="597"/>
      <c r="AA89" s="597"/>
      <c r="AB89" s="597"/>
      <c r="AC89" s="597"/>
      <c r="AD89" s="597"/>
      <c r="AE89" s="597"/>
      <c r="AF89" s="597"/>
      <c r="AG89" s="597"/>
      <c r="AH89" s="597"/>
      <c r="AI89" s="597"/>
      <c r="AJ89" s="597"/>
      <c r="AK89" s="597"/>
      <c r="AL89" s="597"/>
      <c r="AM89" s="597"/>
      <c r="AN89" s="597"/>
      <c r="AO89" s="597"/>
      <c r="AP89" s="597"/>
    </row>
    <row r="90" spans="1:42" ht="39.75" customHeight="1">
      <c r="A90" s="502"/>
      <c r="B90" s="501"/>
      <c r="C90" s="87" t="s">
        <v>1589</v>
      </c>
      <c r="D90" s="86" t="s">
        <v>271</v>
      </c>
      <c r="E90" s="597"/>
      <c r="F90" s="597"/>
      <c r="G90" s="597"/>
      <c r="H90" s="597"/>
      <c r="I90" s="597"/>
      <c r="J90" s="597"/>
      <c r="K90" s="597"/>
      <c r="L90" s="597"/>
      <c r="M90" s="597"/>
      <c r="N90" s="596"/>
      <c r="O90" s="596" t="s">
        <v>7</v>
      </c>
      <c r="P90" s="597"/>
      <c r="Q90" s="597"/>
      <c r="R90" s="597"/>
      <c r="S90" s="597"/>
      <c r="T90" s="597"/>
      <c r="U90" s="597"/>
      <c r="V90" s="597"/>
      <c r="W90" s="597"/>
      <c r="X90" s="597"/>
      <c r="Y90" s="597"/>
      <c r="Z90" s="597"/>
      <c r="AA90" s="597"/>
      <c r="AB90" s="597"/>
      <c r="AC90" s="597"/>
      <c r="AD90" s="597"/>
      <c r="AE90" s="597"/>
      <c r="AF90" s="597"/>
      <c r="AG90" s="597"/>
      <c r="AH90" s="597"/>
      <c r="AI90" s="597"/>
      <c r="AJ90" s="597"/>
      <c r="AK90" s="597"/>
      <c r="AL90" s="597"/>
      <c r="AM90" s="597"/>
      <c r="AN90" s="597"/>
      <c r="AO90" s="597"/>
      <c r="AP90" s="597"/>
    </row>
  </sheetData>
  <sheetProtection password="DDCC" sheet="1" objects="1" scenarios="1"/>
  <mergeCells count="43">
    <mergeCell ref="E1:G1"/>
    <mergeCell ref="H1:J1"/>
    <mergeCell ref="K1:P1"/>
    <mergeCell ref="AK1:AM1"/>
    <mergeCell ref="AN1:AP1"/>
    <mergeCell ref="Q1:T1"/>
    <mergeCell ref="U1:X1"/>
    <mergeCell ref="Y1:Z1"/>
    <mergeCell ref="AA1:AB1"/>
    <mergeCell ref="AC1:AD1"/>
    <mergeCell ref="AF1:AJ1"/>
    <mergeCell ref="A1:B2"/>
    <mergeCell ref="C1:C2"/>
    <mergeCell ref="D1:D2"/>
    <mergeCell ref="A23:A31"/>
    <mergeCell ref="B23:B25"/>
    <mergeCell ref="B26:B29"/>
    <mergeCell ref="B30:B31"/>
    <mergeCell ref="A3:A22"/>
    <mergeCell ref="B3:B7"/>
    <mergeCell ref="B8:B11"/>
    <mergeCell ref="B12:B18"/>
    <mergeCell ref="B19:B22"/>
    <mergeCell ref="A32:A39"/>
    <mergeCell ref="B32:B33"/>
    <mergeCell ref="B34:B35"/>
    <mergeCell ref="B36:B37"/>
    <mergeCell ref="B38:B39"/>
    <mergeCell ref="A40:A51"/>
    <mergeCell ref="B40:B49"/>
    <mergeCell ref="B50:B51"/>
    <mergeCell ref="A52:A63"/>
    <mergeCell ref="B52:B57"/>
    <mergeCell ref="B58:B61"/>
    <mergeCell ref="B62:B63"/>
    <mergeCell ref="B64:B69"/>
    <mergeCell ref="A64:A73"/>
    <mergeCell ref="B70:B73"/>
    <mergeCell ref="A74:A90"/>
    <mergeCell ref="B74:B78"/>
    <mergeCell ref="B79:B80"/>
    <mergeCell ref="B81:B85"/>
    <mergeCell ref="B86:B90"/>
  </mergeCells>
  <pageMargins left="0.7" right="0.7" top="0.75" bottom="0.75" header="0.3" footer="0.3"/>
  <pageSetup orientation="portrait" horizontalDpi="4294967292"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0"/>
  <sheetViews>
    <sheetView showGridLines="0" showRowColHeaders="0" zoomScale="90" zoomScaleNormal="90" workbookViewId="0">
      <pane xSplit="4" ySplit="2" topLeftCell="E3" activePane="bottomRight" state="frozen"/>
      <selection pane="topRight" activeCell="C1" sqref="C1"/>
      <selection pane="bottomLeft" activeCell="A3" sqref="A3"/>
      <selection pane="bottomRight" activeCell="G5" sqref="G5"/>
    </sheetView>
  </sheetViews>
  <sheetFormatPr baseColWidth="10" defaultColWidth="0" defaultRowHeight="15.75" zeroHeight="1"/>
  <cols>
    <col min="1" max="1" width="2.85546875" style="85" customWidth="1"/>
    <col min="2" max="2" width="11.5703125" style="84" customWidth="1"/>
    <col min="3" max="3" width="7.7109375" style="83" customWidth="1"/>
    <col min="4" max="4" width="34.7109375" style="82" customWidth="1"/>
    <col min="5" max="32" width="32.5703125" style="598" customWidth="1"/>
    <col min="33" max="33" width="0" style="598" hidden="1"/>
    <col min="34" max="16384" width="11.42578125" style="598" hidden="1"/>
  </cols>
  <sheetData>
    <row r="1" spans="1:33" s="96" customFormat="1" ht="17.25" customHeight="1">
      <c r="A1" s="511"/>
      <c r="B1" s="512"/>
      <c r="C1" s="510" t="s">
        <v>431</v>
      </c>
      <c r="D1" s="515"/>
      <c r="E1" s="226" t="s">
        <v>981</v>
      </c>
      <c r="F1" s="226" t="s">
        <v>982</v>
      </c>
      <c r="G1" s="226" t="s">
        <v>983</v>
      </c>
      <c r="H1" s="226" t="s">
        <v>984</v>
      </c>
      <c r="I1" s="226" t="s">
        <v>985</v>
      </c>
      <c r="J1" s="226" t="s">
        <v>986</v>
      </c>
      <c r="K1" s="226" t="s">
        <v>987</v>
      </c>
      <c r="L1" s="226" t="s">
        <v>988</v>
      </c>
      <c r="M1" s="226" t="s">
        <v>989</v>
      </c>
      <c r="N1" s="226" t="s">
        <v>990</v>
      </c>
      <c r="O1" s="226" t="s">
        <v>991</v>
      </c>
      <c r="P1" s="226" t="s">
        <v>992</v>
      </c>
      <c r="Q1" s="226" t="s">
        <v>993</v>
      </c>
      <c r="R1" s="226" t="s">
        <v>994</v>
      </c>
      <c r="S1" s="226" t="s">
        <v>995</v>
      </c>
      <c r="T1" s="226" t="s">
        <v>996</v>
      </c>
      <c r="U1" s="226" t="s">
        <v>997</v>
      </c>
      <c r="V1" s="226" t="s">
        <v>998</v>
      </c>
      <c r="W1" s="226" t="s">
        <v>999</v>
      </c>
      <c r="X1" s="226" t="s">
        <v>1000</v>
      </c>
      <c r="Y1" s="226" t="s">
        <v>1001</v>
      </c>
      <c r="Z1" s="226" t="s">
        <v>1002</v>
      </c>
      <c r="AA1" s="226" t="s">
        <v>1003</v>
      </c>
      <c r="AB1" s="226" t="s">
        <v>1004</v>
      </c>
      <c r="AC1" s="226" t="s">
        <v>1005</v>
      </c>
      <c r="AD1" s="226" t="s">
        <v>1006</v>
      </c>
      <c r="AE1" s="226" t="s">
        <v>1007</v>
      </c>
      <c r="AF1" s="226" t="s">
        <v>1008</v>
      </c>
    </row>
    <row r="2" spans="1:33" s="94" customFormat="1" ht="136.5" customHeight="1">
      <c r="A2" s="513"/>
      <c r="B2" s="514"/>
      <c r="C2" s="516"/>
      <c r="D2" s="515"/>
      <c r="E2" s="95" t="s">
        <v>513</v>
      </c>
      <c r="F2" s="95" t="s">
        <v>512</v>
      </c>
      <c r="G2" s="97" t="s">
        <v>511</v>
      </c>
      <c r="H2" s="95" t="s">
        <v>510</v>
      </c>
      <c r="I2" s="95" t="s">
        <v>509</v>
      </c>
      <c r="J2" s="95" t="s">
        <v>508</v>
      </c>
      <c r="K2" s="95" t="s">
        <v>507</v>
      </c>
      <c r="L2" s="95" t="s">
        <v>506</v>
      </c>
      <c r="M2" s="95" t="s">
        <v>505</v>
      </c>
      <c r="N2" s="95" t="s">
        <v>504</v>
      </c>
      <c r="O2" s="95" t="s">
        <v>503</v>
      </c>
      <c r="P2" s="95" t="s">
        <v>502</v>
      </c>
      <c r="Q2" s="95" t="s">
        <v>501</v>
      </c>
      <c r="R2" s="95" t="s">
        <v>500</v>
      </c>
      <c r="S2" s="95" t="s">
        <v>499</v>
      </c>
      <c r="T2" s="95" t="s">
        <v>498</v>
      </c>
      <c r="U2" s="95" t="s">
        <v>497</v>
      </c>
      <c r="V2" s="95" t="s">
        <v>496</v>
      </c>
      <c r="W2" s="95" t="s">
        <v>495</v>
      </c>
      <c r="X2" s="95" t="s">
        <v>494</v>
      </c>
      <c r="Y2" s="95" t="s">
        <v>493</v>
      </c>
      <c r="Z2" s="95" t="s">
        <v>492</v>
      </c>
      <c r="AA2" s="95" t="s">
        <v>491</v>
      </c>
      <c r="AB2" s="95" t="s">
        <v>490</v>
      </c>
      <c r="AC2" s="95" t="s">
        <v>489</v>
      </c>
      <c r="AD2" s="95" t="s">
        <v>488</v>
      </c>
      <c r="AE2" s="95" t="s">
        <v>487</v>
      </c>
      <c r="AF2" s="95" t="s">
        <v>486</v>
      </c>
      <c r="AG2" s="96"/>
    </row>
    <row r="3" spans="1:33" ht="72">
      <c r="A3" s="502" t="s">
        <v>378</v>
      </c>
      <c r="B3" s="501" t="s">
        <v>377</v>
      </c>
      <c r="C3" s="93" t="s">
        <v>160</v>
      </c>
      <c r="D3" s="92" t="s">
        <v>376</v>
      </c>
      <c r="E3" s="596" t="s">
        <v>7</v>
      </c>
      <c r="F3" s="596" t="s">
        <v>7</v>
      </c>
      <c r="G3" s="596"/>
      <c r="H3" s="596" t="s">
        <v>7</v>
      </c>
      <c r="I3" s="596"/>
      <c r="J3" s="596"/>
      <c r="K3" s="596"/>
      <c r="L3" s="596"/>
      <c r="M3" s="596"/>
      <c r="N3" s="596"/>
      <c r="O3" s="596"/>
      <c r="P3" s="596"/>
      <c r="Q3" s="596"/>
      <c r="R3" s="596"/>
      <c r="S3" s="596"/>
      <c r="T3" s="596"/>
      <c r="U3" s="596"/>
      <c r="V3" s="596"/>
      <c r="W3" s="596"/>
      <c r="X3" s="596"/>
      <c r="Y3" s="596"/>
      <c r="Z3" s="596"/>
      <c r="AA3" s="596"/>
      <c r="AB3" s="596"/>
      <c r="AC3" s="596"/>
      <c r="AD3" s="596"/>
      <c r="AE3" s="596"/>
      <c r="AF3" s="596"/>
    </row>
    <row r="4" spans="1:33" ht="60">
      <c r="A4" s="502"/>
      <c r="B4" s="501"/>
      <c r="C4" s="93" t="s">
        <v>161</v>
      </c>
      <c r="D4" s="92" t="s">
        <v>24</v>
      </c>
      <c r="E4" s="596" t="s">
        <v>7</v>
      </c>
      <c r="F4" s="596" t="s">
        <v>7</v>
      </c>
      <c r="G4" s="596"/>
      <c r="H4" s="596" t="s">
        <v>7</v>
      </c>
      <c r="I4" s="596"/>
      <c r="J4" s="596"/>
      <c r="K4" s="596"/>
      <c r="L4" s="596"/>
      <c r="M4" s="596"/>
      <c r="N4" s="596"/>
      <c r="O4" s="596"/>
      <c r="P4" s="596" t="s">
        <v>7</v>
      </c>
      <c r="Q4" s="596"/>
      <c r="R4" s="596"/>
      <c r="S4" s="596"/>
      <c r="T4" s="596"/>
      <c r="U4" s="596"/>
      <c r="V4" s="596"/>
      <c r="W4" s="596"/>
      <c r="X4" s="596"/>
      <c r="Y4" s="596"/>
      <c r="Z4" s="596"/>
      <c r="AA4" s="596"/>
      <c r="AB4" s="596"/>
      <c r="AC4" s="596"/>
      <c r="AD4" s="596"/>
      <c r="AE4" s="596"/>
      <c r="AF4" s="596"/>
    </row>
    <row r="5" spans="1:33" ht="48">
      <c r="A5" s="502"/>
      <c r="B5" s="501"/>
      <c r="C5" s="87" t="s">
        <v>162</v>
      </c>
      <c r="D5" s="88" t="s">
        <v>25</v>
      </c>
      <c r="E5" s="596" t="s">
        <v>7</v>
      </c>
      <c r="F5" s="596" t="s">
        <v>7</v>
      </c>
      <c r="G5" s="596"/>
      <c r="H5" s="596" t="s">
        <v>7</v>
      </c>
      <c r="I5" s="596"/>
      <c r="J5" s="596"/>
      <c r="K5" s="596"/>
      <c r="L5" s="596"/>
      <c r="M5" s="596"/>
      <c r="N5" s="596"/>
      <c r="O5" s="596"/>
      <c r="P5" s="596" t="s">
        <v>7</v>
      </c>
      <c r="Q5" s="596"/>
      <c r="R5" s="596"/>
      <c r="S5" s="596"/>
      <c r="T5" s="596"/>
      <c r="U5" s="596"/>
      <c r="V5" s="596"/>
      <c r="W5" s="596"/>
      <c r="X5" s="596"/>
      <c r="Y5" s="596"/>
      <c r="Z5" s="596"/>
      <c r="AA5" s="596"/>
      <c r="AB5" s="596"/>
      <c r="AC5" s="596"/>
      <c r="AD5" s="596"/>
      <c r="AE5" s="596"/>
      <c r="AF5" s="596"/>
    </row>
    <row r="6" spans="1:33" ht="72">
      <c r="A6" s="502"/>
      <c r="B6" s="501"/>
      <c r="C6" s="87" t="s">
        <v>163</v>
      </c>
      <c r="D6" s="88" t="s">
        <v>96</v>
      </c>
      <c r="E6" s="596" t="s">
        <v>7</v>
      </c>
      <c r="F6" s="596"/>
      <c r="G6" s="596"/>
      <c r="H6" s="596" t="s">
        <v>7</v>
      </c>
      <c r="I6" s="596"/>
      <c r="J6" s="596"/>
      <c r="K6" s="596"/>
      <c r="L6" s="596"/>
      <c r="M6" s="596"/>
      <c r="N6" s="596"/>
      <c r="O6" s="596"/>
      <c r="P6" s="596" t="s">
        <v>7</v>
      </c>
      <c r="Q6" s="596"/>
      <c r="R6" s="596"/>
      <c r="S6" s="596"/>
      <c r="T6" s="596"/>
      <c r="U6" s="596"/>
      <c r="V6" s="596"/>
      <c r="W6" s="596"/>
      <c r="X6" s="596"/>
      <c r="Y6" s="596"/>
      <c r="Z6" s="596"/>
      <c r="AA6" s="596"/>
      <c r="AB6" s="596"/>
      <c r="AC6" s="596"/>
      <c r="AD6" s="596"/>
      <c r="AE6" s="596"/>
      <c r="AF6" s="596"/>
    </row>
    <row r="7" spans="1:33" ht="34.5" customHeight="1">
      <c r="A7" s="502"/>
      <c r="B7" s="501"/>
      <c r="C7" s="87" t="s">
        <v>164</v>
      </c>
      <c r="D7" s="88" t="s">
        <v>22</v>
      </c>
      <c r="E7" s="596"/>
      <c r="F7" s="596"/>
      <c r="G7" s="596"/>
      <c r="H7" s="596"/>
      <c r="I7" s="596"/>
      <c r="J7" s="596"/>
      <c r="K7" s="596"/>
      <c r="L7" s="596"/>
      <c r="M7" s="596"/>
      <c r="N7" s="596" t="s">
        <v>7</v>
      </c>
      <c r="O7" s="596"/>
      <c r="P7" s="596"/>
      <c r="Q7" s="596" t="s">
        <v>7</v>
      </c>
      <c r="R7" s="596"/>
      <c r="S7" s="596"/>
      <c r="T7" s="596"/>
      <c r="U7" s="596"/>
      <c r="V7" s="596"/>
      <c r="W7" s="596"/>
      <c r="X7" s="596"/>
      <c r="Y7" s="596"/>
      <c r="Z7" s="596"/>
      <c r="AA7" s="596"/>
      <c r="AB7" s="596"/>
      <c r="AC7" s="596"/>
      <c r="AD7" s="596"/>
      <c r="AE7" s="596"/>
      <c r="AF7" s="596"/>
    </row>
    <row r="8" spans="1:33" ht="51.75" customHeight="1">
      <c r="A8" s="502"/>
      <c r="B8" s="501" t="s">
        <v>375</v>
      </c>
      <c r="C8" s="87" t="s">
        <v>165</v>
      </c>
      <c r="D8" s="88" t="s">
        <v>95</v>
      </c>
      <c r="E8" s="596"/>
      <c r="F8" s="596"/>
      <c r="G8" s="596"/>
      <c r="H8" s="596" t="s">
        <v>7</v>
      </c>
      <c r="I8" s="596"/>
      <c r="J8" s="596"/>
      <c r="K8" s="596"/>
      <c r="L8" s="596"/>
      <c r="M8" s="596"/>
      <c r="N8" s="596"/>
      <c r="O8" s="596"/>
      <c r="P8" s="596"/>
      <c r="Q8" s="596"/>
      <c r="R8" s="596"/>
      <c r="S8" s="596"/>
      <c r="T8" s="596"/>
      <c r="U8" s="596"/>
      <c r="V8" s="596"/>
      <c r="W8" s="596"/>
      <c r="X8" s="596"/>
      <c r="Y8" s="596"/>
      <c r="Z8" s="596"/>
      <c r="AA8" s="596"/>
      <c r="AB8" s="596"/>
      <c r="AC8" s="596"/>
      <c r="AD8" s="596"/>
      <c r="AE8" s="596"/>
      <c r="AF8" s="596"/>
    </row>
    <row r="9" spans="1:33" ht="51.75" customHeight="1">
      <c r="A9" s="502"/>
      <c r="B9" s="501"/>
      <c r="C9" s="87" t="s">
        <v>166</v>
      </c>
      <c r="D9" s="88" t="s">
        <v>16</v>
      </c>
      <c r="E9" s="596"/>
      <c r="F9" s="596"/>
      <c r="G9" s="596"/>
      <c r="H9" s="596" t="s">
        <v>7</v>
      </c>
      <c r="I9" s="596"/>
      <c r="J9" s="596"/>
      <c r="K9" s="596"/>
      <c r="L9" s="596"/>
      <c r="M9" s="596"/>
      <c r="N9" s="596"/>
      <c r="O9" s="596"/>
      <c r="P9" s="596"/>
      <c r="Q9" s="596"/>
      <c r="R9" s="596"/>
      <c r="S9" s="596"/>
      <c r="T9" s="596"/>
      <c r="U9" s="596"/>
      <c r="V9" s="596"/>
      <c r="W9" s="596"/>
      <c r="X9" s="596"/>
      <c r="Y9" s="596"/>
      <c r="Z9" s="596"/>
      <c r="AA9" s="596"/>
      <c r="AB9" s="596"/>
      <c r="AC9" s="596"/>
      <c r="AD9" s="596"/>
      <c r="AE9" s="596"/>
      <c r="AF9" s="596"/>
    </row>
    <row r="10" spans="1:33" ht="51.75" customHeight="1">
      <c r="A10" s="502"/>
      <c r="B10" s="501"/>
      <c r="C10" s="87" t="s">
        <v>167</v>
      </c>
      <c r="D10" s="88" t="s">
        <v>97</v>
      </c>
      <c r="E10" s="596"/>
      <c r="F10" s="596"/>
      <c r="G10" s="596"/>
      <c r="H10" s="596" t="s">
        <v>7</v>
      </c>
      <c r="I10" s="596"/>
      <c r="J10" s="596"/>
      <c r="K10" s="596"/>
      <c r="L10" s="596"/>
      <c r="M10" s="596"/>
      <c r="N10" s="596"/>
      <c r="O10" s="596"/>
      <c r="P10" s="596"/>
      <c r="Q10" s="596"/>
      <c r="R10" s="596"/>
      <c r="S10" s="596"/>
      <c r="T10" s="596"/>
      <c r="U10" s="596"/>
      <c r="V10" s="596"/>
      <c r="W10" s="596"/>
      <c r="X10" s="596"/>
      <c r="Y10" s="596"/>
      <c r="Z10" s="596"/>
      <c r="AA10" s="596"/>
      <c r="AB10" s="596"/>
      <c r="AC10" s="596" t="s">
        <v>7</v>
      </c>
      <c r="AD10" s="596"/>
      <c r="AE10" s="596"/>
      <c r="AF10" s="596"/>
    </row>
    <row r="11" spans="1:33" ht="61.5" customHeight="1">
      <c r="A11" s="502"/>
      <c r="B11" s="501"/>
      <c r="C11" s="87" t="s">
        <v>168</v>
      </c>
      <c r="D11" s="88" t="s">
        <v>17</v>
      </c>
      <c r="E11" s="596"/>
      <c r="F11" s="596"/>
      <c r="G11" s="596"/>
      <c r="H11" s="596" t="s">
        <v>7</v>
      </c>
      <c r="I11" s="596"/>
      <c r="J11" s="596"/>
      <c r="K11" s="596"/>
      <c r="L11" s="596"/>
      <c r="M11" s="596"/>
      <c r="N11" s="596"/>
      <c r="O11" s="596"/>
      <c r="P11" s="596"/>
      <c r="Q11" s="596"/>
      <c r="R11" s="596"/>
      <c r="S11" s="596"/>
      <c r="T11" s="596"/>
      <c r="U11" s="596"/>
      <c r="V11" s="596"/>
      <c r="W11" s="596"/>
      <c r="X11" s="596"/>
      <c r="Y11" s="596"/>
      <c r="Z11" s="596"/>
      <c r="AA11" s="596"/>
      <c r="AB11" s="596"/>
      <c r="AC11" s="596" t="s">
        <v>7</v>
      </c>
      <c r="AD11" s="596"/>
      <c r="AE11" s="596"/>
      <c r="AF11" s="596" t="s">
        <v>7</v>
      </c>
    </row>
    <row r="12" spans="1:33" ht="72">
      <c r="A12" s="502"/>
      <c r="B12" s="501" t="s">
        <v>374</v>
      </c>
      <c r="C12" s="87" t="s">
        <v>169</v>
      </c>
      <c r="D12" s="88" t="s">
        <v>103</v>
      </c>
      <c r="E12" s="596"/>
      <c r="F12" s="596"/>
      <c r="G12" s="596" t="s">
        <v>7</v>
      </c>
      <c r="H12" s="596" t="s">
        <v>7</v>
      </c>
      <c r="I12" s="596"/>
      <c r="J12" s="596"/>
      <c r="K12" s="596"/>
      <c r="L12" s="596"/>
      <c r="M12" s="596"/>
      <c r="N12" s="596"/>
      <c r="O12" s="596"/>
      <c r="P12" s="596"/>
      <c r="Q12" s="596"/>
      <c r="R12" s="596"/>
      <c r="S12" s="596"/>
      <c r="T12" s="596" t="s">
        <v>7</v>
      </c>
      <c r="U12" s="596"/>
      <c r="V12" s="596"/>
      <c r="W12" s="596"/>
      <c r="X12" s="596"/>
      <c r="Y12" s="596"/>
      <c r="Z12" s="596"/>
      <c r="AA12" s="596"/>
      <c r="AB12" s="596"/>
      <c r="AC12" s="596"/>
      <c r="AD12" s="596"/>
      <c r="AE12" s="596"/>
      <c r="AF12" s="596"/>
    </row>
    <row r="13" spans="1:33" ht="60">
      <c r="A13" s="502"/>
      <c r="B13" s="501"/>
      <c r="C13" s="87" t="s">
        <v>170</v>
      </c>
      <c r="D13" s="88" t="s">
        <v>116</v>
      </c>
      <c r="E13" s="596"/>
      <c r="F13" s="596"/>
      <c r="G13" s="596"/>
      <c r="H13" s="596" t="s">
        <v>7</v>
      </c>
      <c r="I13" s="596"/>
      <c r="J13" s="596"/>
      <c r="K13" s="596"/>
      <c r="L13" s="596"/>
      <c r="M13" s="596"/>
      <c r="N13" s="596"/>
      <c r="O13" s="596"/>
      <c r="P13" s="596"/>
      <c r="Q13" s="596"/>
      <c r="R13" s="596"/>
      <c r="S13" s="596"/>
      <c r="T13" s="596"/>
      <c r="U13" s="596"/>
      <c r="V13" s="596"/>
      <c r="W13" s="596"/>
      <c r="X13" s="596"/>
      <c r="Y13" s="596"/>
      <c r="Z13" s="596"/>
      <c r="AA13" s="596"/>
      <c r="AB13" s="596"/>
      <c r="AC13" s="596"/>
      <c r="AD13" s="596"/>
      <c r="AE13" s="596"/>
      <c r="AF13" s="596"/>
    </row>
    <row r="14" spans="1:33" ht="36">
      <c r="A14" s="502"/>
      <c r="B14" s="501"/>
      <c r="C14" s="87" t="s">
        <v>171</v>
      </c>
      <c r="D14" s="88" t="s">
        <v>9</v>
      </c>
      <c r="E14" s="596"/>
      <c r="F14" s="596"/>
      <c r="G14" s="596"/>
      <c r="H14" s="596"/>
      <c r="I14" s="596"/>
      <c r="J14" s="596"/>
      <c r="K14" s="596"/>
      <c r="L14" s="596"/>
      <c r="M14" s="596"/>
      <c r="N14" s="596"/>
      <c r="O14" s="596"/>
      <c r="P14" s="596"/>
      <c r="Q14" s="596"/>
      <c r="R14" s="596"/>
      <c r="S14" s="596"/>
      <c r="T14" s="596"/>
      <c r="U14" s="596"/>
      <c r="V14" s="596"/>
      <c r="W14" s="596"/>
      <c r="X14" s="596"/>
      <c r="Y14" s="596"/>
      <c r="Z14" s="596"/>
      <c r="AA14" s="596"/>
      <c r="AB14" s="596"/>
      <c r="AC14" s="596"/>
      <c r="AD14" s="596"/>
      <c r="AE14" s="596"/>
      <c r="AF14" s="596"/>
    </row>
    <row r="15" spans="1:33" ht="24">
      <c r="A15" s="502"/>
      <c r="B15" s="501"/>
      <c r="C15" s="87" t="s">
        <v>172</v>
      </c>
      <c r="D15" s="88" t="s">
        <v>18</v>
      </c>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row>
    <row r="16" spans="1:33" ht="24">
      <c r="A16" s="502"/>
      <c r="B16" s="501"/>
      <c r="C16" s="87" t="s">
        <v>173</v>
      </c>
      <c r="D16" s="88" t="s">
        <v>19</v>
      </c>
      <c r="E16" s="596"/>
      <c r="F16" s="596"/>
      <c r="G16" s="596"/>
      <c r="H16" s="596"/>
      <c r="I16" s="596"/>
      <c r="J16" s="596"/>
      <c r="K16" s="596"/>
      <c r="L16" s="596"/>
      <c r="M16" s="596"/>
      <c r="N16" s="596"/>
      <c r="O16" s="596"/>
      <c r="P16" s="596"/>
      <c r="Q16" s="596"/>
      <c r="R16" s="596"/>
      <c r="S16" s="596"/>
      <c r="T16" s="596"/>
      <c r="U16" s="596"/>
      <c r="V16" s="596"/>
      <c r="W16" s="596"/>
      <c r="X16" s="596"/>
      <c r="Y16" s="596"/>
      <c r="Z16" s="596"/>
      <c r="AA16" s="596"/>
      <c r="AB16" s="596"/>
      <c r="AC16" s="596"/>
      <c r="AD16" s="596"/>
      <c r="AE16" s="596"/>
      <c r="AF16" s="596"/>
    </row>
    <row r="17" spans="1:32" ht="36">
      <c r="A17" s="502"/>
      <c r="B17" s="501"/>
      <c r="C17" s="87" t="s">
        <v>174</v>
      </c>
      <c r="D17" s="88" t="s">
        <v>34</v>
      </c>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row>
    <row r="18" spans="1:32" ht="24">
      <c r="A18" s="502"/>
      <c r="B18" s="501"/>
      <c r="C18" s="87" t="s">
        <v>175</v>
      </c>
      <c r="D18" s="88" t="s">
        <v>99</v>
      </c>
      <c r="E18" s="596"/>
      <c r="F18" s="596"/>
      <c r="G18" s="596"/>
      <c r="H18" s="596"/>
      <c r="I18" s="596"/>
      <c r="J18" s="596"/>
      <c r="K18" s="596"/>
      <c r="L18" s="596"/>
      <c r="M18" s="596"/>
      <c r="N18" s="596" t="s">
        <v>7</v>
      </c>
      <c r="O18" s="596" t="s">
        <v>7</v>
      </c>
      <c r="P18" s="596"/>
      <c r="Q18" s="596"/>
      <c r="R18" s="596"/>
      <c r="S18" s="596"/>
      <c r="T18" s="596"/>
      <c r="U18" s="596"/>
      <c r="V18" s="596"/>
      <c r="W18" s="596"/>
      <c r="X18" s="596"/>
      <c r="Y18" s="596"/>
      <c r="Z18" s="596" t="s">
        <v>7</v>
      </c>
      <c r="AA18" s="596"/>
      <c r="AB18" s="596"/>
      <c r="AC18" s="596"/>
      <c r="AD18" s="596"/>
      <c r="AE18" s="596"/>
      <c r="AF18" s="596"/>
    </row>
    <row r="19" spans="1:32" ht="36">
      <c r="A19" s="502"/>
      <c r="B19" s="501" t="s">
        <v>373</v>
      </c>
      <c r="C19" s="87" t="s">
        <v>176</v>
      </c>
      <c r="D19" s="88" t="s">
        <v>119</v>
      </c>
      <c r="E19" s="596"/>
      <c r="F19" s="596"/>
      <c r="G19" s="596"/>
      <c r="H19" s="596"/>
      <c r="I19" s="596"/>
      <c r="J19" s="596"/>
      <c r="K19" s="596"/>
      <c r="L19" s="596"/>
      <c r="M19" s="596"/>
      <c r="N19" s="596" t="s">
        <v>7</v>
      </c>
      <c r="O19" s="596"/>
      <c r="P19" s="596"/>
      <c r="Q19" s="596"/>
      <c r="R19" s="596"/>
      <c r="S19" s="596"/>
      <c r="T19" s="596"/>
      <c r="U19" s="596"/>
      <c r="V19" s="596"/>
      <c r="W19" s="596"/>
      <c r="X19" s="596"/>
      <c r="Y19" s="596"/>
      <c r="Z19" s="596"/>
      <c r="AA19" s="596"/>
      <c r="AB19" s="596"/>
      <c r="AC19" s="596"/>
      <c r="AD19" s="596"/>
      <c r="AE19" s="596"/>
      <c r="AF19" s="596"/>
    </row>
    <row r="20" spans="1:32" ht="24">
      <c r="A20" s="502"/>
      <c r="B20" s="501"/>
      <c r="C20" s="87" t="s">
        <v>177</v>
      </c>
      <c r="D20" s="88" t="s">
        <v>372</v>
      </c>
      <c r="E20" s="596"/>
      <c r="F20" s="596"/>
      <c r="G20" s="596"/>
      <c r="H20" s="596"/>
      <c r="I20" s="596"/>
      <c r="J20" s="596"/>
      <c r="K20" s="596"/>
      <c r="L20" s="596"/>
      <c r="M20" s="596" t="s">
        <v>7</v>
      </c>
      <c r="N20" s="596" t="s">
        <v>7</v>
      </c>
      <c r="O20" s="596"/>
      <c r="P20" s="596"/>
      <c r="Q20" s="596"/>
      <c r="R20" s="596"/>
      <c r="S20" s="596"/>
      <c r="T20" s="596"/>
      <c r="U20" s="596"/>
      <c r="V20" s="596"/>
      <c r="W20" s="596"/>
      <c r="X20" s="596"/>
      <c r="Y20" s="596"/>
      <c r="Z20" s="596"/>
      <c r="AA20" s="596"/>
      <c r="AB20" s="596"/>
      <c r="AC20" s="596"/>
      <c r="AD20" s="596"/>
      <c r="AE20" s="596"/>
      <c r="AF20" s="596"/>
    </row>
    <row r="21" spans="1:32" ht="66" customHeight="1">
      <c r="A21" s="502"/>
      <c r="B21" s="501"/>
      <c r="C21" s="87" t="s">
        <v>178</v>
      </c>
      <c r="D21" s="88" t="s">
        <v>371</v>
      </c>
      <c r="E21" s="596"/>
      <c r="F21" s="596"/>
      <c r="G21" s="596"/>
      <c r="H21" s="596"/>
      <c r="I21" s="596"/>
      <c r="J21" s="596"/>
      <c r="K21" s="596"/>
      <c r="L21" s="596"/>
      <c r="M21" s="596"/>
      <c r="N21" s="596" t="s">
        <v>7</v>
      </c>
      <c r="O21" s="596"/>
      <c r="P21" s="596"/>
      <c r="Q21" s="596" t="s">
        <v>7</v>
      </c>
      <c r="R21" s="596"/>
      <c r="S21" s="596"/>
      <c r="T21" s="596"/>
      <c r="U21" s="596"/>
      <c r="V21" s="596" t="s">
        <v>7</v>
      </c>
      <c r="W21" s="596"/>
      <c r="X21" s="596"/>
      <c r="Y21" s="596"/>
      <c r="Z21" s="596"/>
      <c r="AA21" s="596"/>
      <c r="AB21" s="596"/>
      <c r="AC21" s="596"/>
      <c r="AD21" s="596"/>
      <c r="AE21" s="596"/>
      <c r="AF21" s="596"/>
    </row>
    <row r="22" spans="1:32" ht="60">
      <c r="A22" s="502"/>
      <c r="B22" s="501"/>
      <c r="C22" s="87" t="s">
        <v>179</v>
      </c>
      <c r="D22" s="88" t="s">
        <v>100</v>
      </c>
      <c r="E22" s="596"/>
      <c r="F22" s="596"/>
      <c r="G22" s="596"/>
      <c r="H22" s="596"/>
      <c r="I22" s="596"/>
      <c r="J22" s="596"/>
      <c r="K22" s="596"/>
      <c r="L22" s="596"/>
      <c r="M22" s="596"/>
      <c r="N22" s="596" t="s">
        <v>7</v>
      </c>
      <c r="O22" s="596"/>
      <c r="P22" s="596"/>
      <c r="Q22" s="596" t="s">
        <v>7</v>
      </c>
      <c r="R22" s="596"/>
      <c r="S22" s="596"/>
      <c r="T22" s="596"/>
      <c r="U22" s="596"/>
      <c r="V22" s="596" t="s">
        <v>7</v>
      </c>
      <c r="W22" s="596"/>
      <c r="X22" s="596"/>
      <c r="Y22" s="596"/>
      <c r="Z22" s="596"/>
      <c r="AA22" s="596"/>
      <c r="AB22" s="596"/>
      <c r="AC22" s="596"/>
      <c r="AD22" s="596"/>
      <c r="AE22" s="596"/>
      <c r="AF22" s="596"/>
    </row>
    <row r="23" spans="1:32" ht="42" customHeight="1">
      <c r="A23" s="502" t="s">
        <v>370</v>
      </c>
      <c r="B23" s="501" t="s">
        <v>369</v>
      </c>
      <c r="C23" s="91" t="s">
        <v>185</v>
      </c>
      <c r="D23" s="89" t="s">
        <v>124</v>
      </c>
      <c r="E23" s="596"/>
      <c r="F23" s="596" t="s">
        <v>7</v>
      </c>
      <c r="G23" s="596"/>
      <c r="H23" s="596"/>
      <c r="I23" s="596"/>
      <c r="J23" s="596"/>
      <c r="K23" s="596"/>
      <c r="L23" s="596"/>
      <c r="M23" s="596"/>
      <c r="N23" s="596"/>
      <c r="O23" s="596"/>
      <c r="P23" s="596"/>
      <c r="Q23" s="596" t="s">
        <v>7</v>
      </c>
      <c r="R23" s="596"/>
      <c r="S23" s="596" t="s">
        <v>7</v>
      </c>
      <c r="T23" s="596"/>
      <c r="U23" s="596"/>
      <c r="V23" s="596"/>
      <c r="W23" s="596"/>
      <c r="X23" s="596" t="s">
        <v>7</v>
      </c>
      <c r="Y23" s="596" t="s">
        <v>7</v>
      </c>
      <c r="Z23" s="596" t="s">
        <v>7</v>
      </c>
      <c r="AA23" s="596" t="s">
        <v>7</v>
      </c>
      <c r="AB23" s="596" t="s">
        <v>7</v>
      </c>
      <c r="AC23" s="596"/>
      <c r="AD23" s="596"/>
      <c r="AE23" s="596"/>
      <c r="AF23" s="596"/>
    </row>
    <row r="24" spans="1:32" ht="47.25" customHeight="1">
      <c r="A24" s="502"/>
      <c r="B24" s="501"/>
      <c r="C24" s="91" t="s">
        <v>184</v>
      </c>
      <c r="D24" s="89" t="s">
        <v>38</v>
      </c>
      <c r="E24" s="596"/>
      <c r="F24" s="596"/>
      <c r="G24" s="596"/>
      <c r="H24" s="596"/>
      <c r="I24" s="596"/>
      <c r="J24" s="596"/>
      <c r="K24" s="596"/>
      <c r="L24" s="596"/>
      <c r="M24" s="596"/>
      <c r="N24" s="596"/>
      <c r="O24" s="596"/>
      <c r="P24" s="596"/>
      <c r="Q24" s="596"/>
      <c r="R24" s="596"/>
      <c r="S24" s="596"/>
      <c r="T24" s="596"/>
      <c r="U24" s="596"/>
      <c r="V24" s="596"/>
      <c r="W24" s="596"/>
      <c r="X24" s="596"/>
      <c r="Y24" s="596" t="s">
        <v>7</v>
      </c>
      <c r="Z24" s="596" t="s">
        <v>7</v>
      </c>
      <c r="AA24" s="596"/>
      <c r="AB24" s="596" t="s">
        <v>7</v>
      </c>
      <c r="AC24" s="596"/>
      <c r="AD24" s="596"/>
      <c r="AE24" s="596"/>
      <c r="AF24" s="596"/>
    </row>
    <row r="25" spans="1:32" ht="48">
      <c r="A25" s="502"/>
      <c r="B25" s="501"/>
      <c r="C25" s="91" t="s">
        <v>186</v>
      </c>
      <c r="D25" s="89" t="s">
        <v>39</v>
      </c>
      <c r="E25" s="596"/>
      <c r="F25" s="596"/>
      <c r="G25" s="596"/>
      <c r="H25" s="596"/>
      <c r="I25" s="596"/>
      <c r="J25" s="596"/>
      <c r="K25" s="596"/>
      <c r="L25" s="596"/>
      <c r="M25" s="596"/>
      <c r="N25" s="596"/>
      <c r="O25" s="596"/>
      <c r="P25" s="596"/>
      <c r="Q25" s="596"/>
      <c r="R25" s="596"/>
      <c r="S25" s="596"/>
      <c r="T25" s="596"/>
      <c r="U25" s="596"/>
      <c r="V25" s="596"/>
      <c r="W25" s="596"/>
      <c r="X25" s="596"/>
      <c r="Y25" s="596" t="s">
        <v>7</v>
      </c>
      <c r="Z25" s="596"/>
      <c r="AA25" s="596"/>
      <c r="AB25" s="596" t="s">
        <v>7</v>
      </c>
      <c r="AC25" s="596"/>
      <c r="AD25" s="596"/>
      <c r="AE25" s="596"/>
      <c r="AF25" s="596"/>
    </row>
    <row r="26" spans="1:32" ht="88.5" customHeight="1">
      <c r="A26" s="502"/>
      <c r="B26" s="503" t="s">
        <v>368</v>
      </c>
      <c r="C26" s="91" t="s">
        <v>187</v>
      </c>
      <c r="D26" s="88" t="s">
        <v>101</v>
      </c>
      <c r="E26" s="596"/>
      <c r="F26" s="596"/>
      <c r="G26" s="596"/>
      <c r="H26" s="596"/>
      <c r="I26" s="596"/>
      <c r="J26" s="596"/>
      <c r="K26" s="596"/>
      <c r="L26" s="596"/>
      <c r="M26" s="596"/>
      <c r="N26" s="596" t="s">
        <v>7</v>
      </c>
      <c r="O26" s="596"/>
      <c r="P26" s="596"/>
      <c r="Q26" s="596" t="s">
        <v>7</v>
      </c>
      <c r="R26" s="596" t="s">
        <v>7</v>
      </c>
      <c r="S26" s="596"/>
      <c r="T26" s="596"/>
      <c r="U26" s="596"/>
      <c r="V26" s="596" t="s">
        <v>7</v>
      </c>
      <c r="W26" s="596"/>
      <c r="X26" s="596"/>
      <c r="Y26" s="596" t="s">
        <v>7</v>
      </c>
      <c r="Z26" s="596" t="s">
        <v>7</v>
      </c>
      <c r="AA26" s="596"/>
      <c r="AB26" s="596" t="s">
        <v>7</v>
      </c>
      <c r="AC26" s="596"/>
      <c r="AD26" s="596"/>
      <c r="AE26" s="596"/>
      <c r="AF26" s="596"/>
    </row>
    <row r="27" spans="1:32" ht="88.5" customHeight="1">
      <c r="A27" s="502"/>
      <c r="B27" s="504"/>
      <c r="C27" s="91" t="s">
        <v>188</v>
      </c>
      <c r="D27" s="88" t="s">
        <v>750</v>
      </c>
      <c r="E27" s="596"/>
      <c r="F27" s="596"/>
      <c r="G27" s="596"/>
      <c r="H27" s="596"/>
      <c r="I27" s="596" t="s">
        <v>7</v>
      </c>
      <c r="J27" s="596"/>
      <c r="K27" s="596"/>
      <c r="L27" s="596"/>
      <c r="M27" s="596"/>
      <c r="N27" s="596"/>
      <c r="O27" s="596"/>
      <c r="P27" s="596"/>
      <c r="Q27" s="596"/>
      <c r="R27" s="596" t="s">
        <v>7</v>
      </c>
      <c r="S27" s="596"/>
      <c r="T27" s="596"/>
      <c r="U27" s="596"/>
      <c r="V27" s="596"/>
      <c r="W27" s="596"/>
      <c r="X27" s="596"/>
      <c r="Y27" s="596"/>
      <c r="Z27" s="596"/>
      <c r="AA27" s="596"/>
      <c r="AB27" s="596" t="s">
        <v>7</v>
      </c>
      <c r="AC27" s="596"/>
      <c r="AD27" s="596"/>
      <c r="AE27" s="596"/>
      <c r="AF27" s="596"/>
    </row>
    <row r="28" spans="1:32" ht="88.5" customHeight="1">
      <c r="A28" s="502"/>
      <c r="B28" s="504"/>
      <c r="C28" s="91" t="s">
        <v>189</v>
      </c>
      <c r="D28" s="89" t="s">
        <v>104</v>
      </c>
      <c r="E28" s="596"/>
      <c r="F28" s="596"/>
      <c r="G28" s="596"/>
      <c r="H28" s="596"/>
      <c r="I28" s="596"/>
      <c r="J28" s="596"/>
      <c r="K28" s="596"/>
      <c r="L28" s="596"/>
      <c r="M28" s="596"/>
      <c r="N28" s="596"/>
      <c r="O28" s="596"/>
      <c r="P28" s="596"/>
      <c r="Q28" s="596"/>
      <c r="R28" s="596" t="s">
        <v>7</v>
      </c>
      <c r="S28" s="596"/>
      <c r="T28" s="596"/>
      <c r="U28" s="596"/>
      <c r="V28" s="596"/>
      <c r="W28" s="596"/>
      <c r="X28" s="596"/>
      <c r="Y28" s="596" t="s">
        <v>7</v>
      </c>
      <c r="Z28" s="596"/>
      <c r="AA28" s="596"/>
      <c r="AB28" s="596" t="s">
        <v>7</v>
      </c>
      <c r="AC28" s="596"/>
      <c r="AD28" s="596"/>
      <c r="AE28" s="596"/>
      <c r="AF28" s="596"/>
    </row>
    <row r="29" spans="1:32" ht="88.5" customHeight="1">
      <c r="A29" s="502"/>
      <c r="B29" s="505"/>
      <c r="C29" s="91" t="s">
        <v>190</v>
      </c>
      <c r="D29" s="89" t="s">
        <v>342</v>
      </c>
      <c r="E29" s="596"/>
      <c r="F29" s="596"/>
      <c r="G29" s="596"/>
      <c r="H29" s="596"/>
      <c r="I29" s="596"/>
      <c r="J29" s="596"/>
      <c r="K29" s="596"/>
      <c r="L29" s="596"/>
      <c r="M29" s="596"/>
      <c r="N29" s="596"/>
      <c r="O29" s="596"/>
      <c r="P29" s="596"/>
      <c r="Q29" s="596"/>
      <c r="R29" s="596"/>
      <c r="S29" s="596"/>
      <c r="T29" s="596"/>
      <c r="U29" s="596"/>
      <c r="V29" s="596"/>
      <c r="W29" s="596"/>
      <c r="X29" s="596"/>
      <c r="Y29" s="596" t="s">
        <v>7</v>
      </c>
      <c r="Z29" s="596"/>
      <c r="AA29" s="596"/>
      <c r="AB29" s="596" t="s">
        <v>7</v>
      </c>
      <c r="AC29" s="596"/>
      <c r="AD29" s="596"/>
      <c r="AE29" s="596"/>
      <c r="AF29" s="596"/>
    </row>
    <row r="30" spans="1:32" ht="79.5" customHeight="1">
      <c r="A30" s="502"/>
      <c r="B30" s="501" t="s">
        <v>367</v>
      </c>
      <c r="C30" s="91" t="s">
        <v>191</v>
      </c>
      <c r="D30" s="88" t="s">
        <v>105</v>
      </c>
      <c r="E30" s="596"/>
      <c r="F30" s="596"/>
      <c r="G30" s="596"/>
      <c r="H30" s="596"/>
      <c r="I30" s="596" t="s">
        <v>7</v>
      </c>
      <c r="J30" s="596"/>
      <c r="K30" s="596"/>
      <c r="L30" s="596"/>
      <c r="M30" s="596"/>
      <c r="N30" s="596"/>
      <c r="O30" s="596"/>
      <c r="P30" s="596"/>
      <c r="Q30" s="596"/>
      <c r="R30" s="596" t="s">
        <v>7</v>
      </c>
      <c r="S30" s="596" t="s">
        <v>7</v>
      </c>
      <c r="T30" s="596"/>
      <c r="U30" s="596"/>
      <c r="V30" s="596"/>
      <c r="W30" s="596"/>
      <c r="X30" s="596"/>
      <c r="Y30" s="596" t="s">
        <v>7</v>
      </c>
      <c r="Z30" s="596"/>
      <c r="AA30" s="596" t="s">
        <v>7</v>
      </c>
      <c r="AB30" s="596" t="s">
        <v>7</v>
      </c>
      <c r="AC30" s="596"/>
      <c r="AD30" s="596"/>
      <c r="AE30" s="596"/>
      <c r="AF30" s="596" t="s">
        <v>7</v>
      </c>
    </row>
    <row r="31" spans="1:32" ht="64.5" customHeight="1">
      <c r="A31" s="502"/>
      <c r="B31" s="501"/>
      <c r="C31" s="91" t="s">
        <v>752</v>
      </c>
      <c r="D31" s="89" t="s">
        <v>151</v>
      </c>
      <c r="E31" s="596"/>
      <c r="F31" s="596"/>
      <c r="G31" s="596"/>
      <c r="H31" s="596"/>
      <c r="I31" s="596"/>
      <c r="J31" s="596"/>
      <c r="K31" s="596"/>
      <c r="L31" s="596"/>
      <c r="M31" s="596"/>
      <c r="N31" s="596"/>
      <c r="O31" s="596"/>
      <c r="P31" s="596"/>
      <c r="Q31" s="596"/>
      <c r="R31" s="596"/>
      <c r="S31" s="596"/>
      <c r="T31" s="596"/>
      <c r="U31" s="596"/>
      <c r="V31" s="596"/>
      <c r="W31" s="596"/>
      <c r="X31" s="596" t="s">
        <v>7</v>
      </c>
      <c r="Y31" s="596" t="s">
        <v>7</v>
      </c>
      <c r="Z31" s="596"/>
      <c r="AA31" s="596"/>
      <c r="AB31" s="596" t="s">
        <v>7</v>
      </c>
      <c r="AC31" s="596"/>
      <c r="AD31" s="596"/>
      <c r="AE31" s="596"/>
      <c r="AF31" s="596"/>
    </row>
    <row r="32" spans="1:32" ht="99" customHeight="1">
      <c r="A32" s="502" t="s">
        <v>366</v>
      </c>
      <c r="B32" s="501" t="s">
        <v>365</v>
      </c>
      <c r="C32" s="87" t="s">
        <v>198</v>
      </c>
      <c r="D32" s="89" t="s">
        <v>128</v>
      </c>
      <c r="E32" s="596"/>
      <c r="F32" s="596"/>
      <c r="G32" s="596"/>
      <c r="H32" s="596"/>
      <c r="I32" s="596"/>
      <c r="J32" s="596"/>
      <c r="K32" s="596"/>
      <c r="L32" s="596"/>
      <c r="M32" s="596"/>
      <c r="N32" s="596"/>
      <c r="O32" s="596"/>
      <c r="P32" s="596"/>
      <c r="Q32" s="596"/>
      <c r="R32" s="596" t="s">
        <v>7</v>
      </c>
      <c r="S32" s="596"/>
      <c r="T32" s="596"/>
      <c r="U32" s="596"/>
      <c r="V32" s="596"/>
      <c r="W32" s="596"/>
      <c r="X32" s="596"/>
      <c r="Y32" s="596"/>
      <c r="Z32" s="596"/>
      <c r="AA32" s="596"/>
      <c r="AB32" s="596"/>
      <c r="AC32" s="596"/>
      <c r="AD32" s="596"/>
      <c r="AE32" s="596"/>
      <c r="AF32" s="596"/>
    </row>
    <row r="33" spans="1:32" ht="99" customHeight="1">
      <c r="A33" s="502"/>
      <c r="B33" s="501"/>
      <c r="C33" s="87" t="s">
        <v>199</v>
      </c>
      <c r="D33" s="89" t="s">
        <v>130</v>
      </c>
      <c r="E33" s="596"/>
      <c r="F33" s="596" t="s">
        <v>7</v>
      </c>
      <c r="G33" s="596"/>
      <c r="H33" s="596"/>
      <c r="I33" s="596"/>
      <c r="J33" s="596"/>
      <c r="K33" s="596"/>
      <c r="L33" s="596"/>
      <c r="M33" s="596"/>
      <c r="N33" s="596"/>
      <c r="O33" s="596"/>
      <c r="P33" s="596"/>
      <c r="Q33" s="596"/>
      <c r="R33" s="596" t="s">
        <v>7</v>
      </c>
      <c r="S33" s="596"/>
      <c r="T33" s="596"/>
      <c r="U33" s="596"/>
      <c r="V33" s="596"/>
      <c r="W33" s="596"/>
      <c r="X33" s="596"/>
      <c r="Y33" s="596"/>
      <c r="Z33" s="596"/>
      <c r="AA33" s="596"/>
      <c r="AB33" s="596"/>
      <c r="AC33" s="596"/>
      <c r="AD33" s="596"/>
      <c r="AE33" s="596"/>
      <c r="AF33" s="596"/>
    </row>
    <row r="34" spans="1:32" ht="78.75" customHeight="1">
      <c r="A34" s="502"/>
      <c r="B34" s="501" t="s">
        <v>364</v>
      </c>
      <c r="C34" s="87" t="s">
        <v>200</v>
      </c>
      <c r="D34" s="89" t="s">
        <v>107</v>
      </c>
      <c r="E34" s="596"/>
      <c r="F34" s="596"/>
      <c r="G34" s="596"/>
      <c r="H34" s="596"/>
      <c r="I34" s="596"/>
      <c r="J34" s="596"/>
      <c r="K34" s="596"/>
      <c r="L34" s="596"/>
      <c r="M34" s="596"/>
      <c r="N34" s="596"/>
      <c r="O34" s="596"/>
      <c r="P34" s="596"/>
      <c r="Q34" s="596"/>
      <c r="R34" s="596" t="s">
        <v>7</v>
      </c>
      <c r="S34" s="596"/>
      <c r="T34" s="596"/>
      <c r="U34" s="596"/>
      <c r="V34" s="596"/>
      <c r="W34" s="596"/>
      <c r="X34" s="596"/>
      <c r="Y34" s="596"/>
      <c r="Z34" s="596"/>
      <c r="AA34" s="596"/>
      <c r="AB34" s="596"/>
      <c r="AC34" s="596"/>
      <c r="AD34" s="596"/>
      <c r="AE34" s="596"/>
      <c r="AF34" s="596"/>
    </row>
    <row r="35" spans="1:32" ht="78.75" customHeight="1">
      <c r="A35" s="502"/>
      <c r="B35" s="501"/>
      <c r="C35" s="87" t="s">
        <v>201</v>
      </c>
      <c r="D35" s="88" t="s">
        <v>109</v>
      </c>
      <c r="E35" s="596"/>
      <c r="F35" s="596"/>
      <c r="G35" s="596"/>
      <c r="H35" s="596"/>
      <c r="I35" s="596"/>
      <c r="J35" s="596"/>
      <c r="K35" s="596"/>
      <c r="L35" s="596"/>
      <c r="M35" s="596"/>
      <c r="N35" s="596"/>
      <c r="O35" s="596"/>
      <c r="P35" s="596"/>
      <c r="Q35" s="596"/>
      <c r="R35" s="596"/>
      <c r="S35" s="596"/>
      <c r="T35" s="596"/>
      <c r="U35" s="596"/>
      <c r="V35" s="596"/>
      <c r="W35" s="596"/>
      <c r="X35" s="596"/>
      <c r="Y35" s="596"/>
      <c r="Z35" s="596"/>
      <c r="AA35" s="596"/>
      <c r="AB35" s="596"/>
      <c r="AC35" s="596"/>
      <c r="AD35" s="596"/>
      <c r="AE35" s="596"/>
      <c r="AF35" s="596"/>
    </row>
    <row r="36" spans="1:32" ht="86.25" customHeight="1">
      <c r="A36" s="502"/>
      <c r="B36" s="501" t="s">
        <v>363</v>
      </c>
      <c r="C36" s="87" t="s">
        <v>202</v>
      </c>
      <c r="D36" s="88" t="s">
        <v>110</v>
      </c>
      <c r="E36" s="596"/>
      <c r="F36" s="596"/>
      <c r="G36" s="596"/>
      <c r="H36" s="596"/>
      <c r="I36" s="596"/>
      <c r="J36" s="596"/>
      <c r="K36" s="596"/>
      <c r="L36" s="596"/>
      <c r="M36" s="596"/>
      <c r="N36" s="596"/>
      <c r="O36" s="596"/>
      <c r="P36" s="596"/>
      <c r="Q36" s="596"/>
      <c r="R36" s="596" t="s">
        <v>7</v>
      </c>
      <c r="S36" s="596"/>
      <c r="T36" s="596"/>
      <c r="U36" s="596"/>
      <c r="V36" s="596"/>
      <c r="W36" s="596"/>
      <c r="X36" s="596"/>
      <c r="Y36" s="596"/>
      <c r="Z36" s="596"/>
      <c r="AA36" s="596"/>
      <c r="AB36" s="596"/>
      <c r="AC36" s="596"/>
      <c r="AD36" s="596"/>
      <c r="AE36" s="596"/>
      <c r="AF36" s="596"/>
    </row>
    <row r="37" spans="1:32" ht="86.25" customHeight="1">
      <c r="A37" s="502"/>
      <c r="B37" s="501"/>
      <c r="C37" s="87" t="s">
        <v>203</v>
      </c>
      <c r="D37" s="89" t="s">
        <v>45</v>
      </c>
      <c r="E37" s="596"/>
      <c r="F37" s="596"/>
      <c r="G37" s="596"/>
      <c r="H37" s="596"/>
      <c r="I37" s="596" t="s">
        <v>7</v>
      </c>
      <c r="J37" s="596"/>
      <c r="K37" s="596"/>
      <c r="L37" s="596"/>
      <c r="M37" s="596"/>
      <c r="N37" s="596"/>
      <c r="O37" s="596"/>
      <c r="P37" s="596"/>
      <c r="Q37" s="596"/>
      <c r="R37" s="596" t="s">
        <v>7</v>
      </c>
      <c r="S37" s="596"/>
      <c r="T37" s="596"/>
      <c r="U37" s="596"/>
      <c r="V37" s="596"/>
      <c r="W37" s="596"/>
      <c r="X37" s="596"/>
      <c r="Y37" s="596"/>
      <c r="Z37" s="596"/>
      <c r="AA37" s="596"/>
      <c r="AB37" s="596"/>
      <c r="AC37" s="596"/>
      <c r="AD37" s="596"/>
      <c r="AE37" s="596"/>
      <c r="AF37" s="596"/>
    </row>
    <row r="38" spans="1:32" ht="85.5" customHeight="1">
      <c r="A38" s="502"/>
      <c r="B38" s="501" t="s">
        <v>362</v>
      </c>
      <c r="C38" s="87" t="s">
        <v>204</v>
      </c>
      <c r="D38" s="89" t="s">
        <v>48</v>
      </c>
      <c r="E38" s="596"/>
      <c r="F38" s="596"/>
      <c r="G38" s="596"/>
      <c r="H38" s="596"/>
      <c r="I38" s="596"/>
      <c r="J38" s="596"/>
      <c r="K38" s="596"/>
      <c r="L38" s="596"/>
      <c r="M38" s="596"/>
      <c r="N38" s="596"/>
      <c r="O38" s="596"/>
      <c r="P38" s="596"/>
      <c r="Q38" s="596"/>
      <c r="R38" s="596"/>
      <c r="S38" s="596"/>
      <c r="T38" s="596"/>
      <c r="U38" s="596"/>
      <c r="V38" s="596"/>
      <c r="W38" s="596"/>
      <c r="X38" s="596"/>
      <c r="Y38" s="596"/>
      <c r="Z38" s="596"/>
      <c r="AA38" s="596"/>
      <c r="AB38" s="596"/>
      <c r="AC38" s="596"/>
      <c r="AD38" s="596"/>
      <c r="AE38" s="596"/>
      <c r="AF38" s="596"/>
    </row>
    <row r="39" spans="1:32" ht="85.5" customHeight="1">
      <c r="A39" s="502"/>
      <c r="B39" s="501"/>
      <c r="C39" s="87" t="s">
        <v>205</v>
      </c>
      <c r="D39" s="89" t="s">
        <v>236</v>
      </c>
      <c r="E39" s="596"/>
      <c r="F39" s="596"/>
      <c r="G39" s="596"/>
      <c r="H39" s="596"/>
      <c r="I39" s="596"/>
      <c r="J39" s="596"/>
      <c r="K39" s="596"/>
      <c r="L39" s="596"/>
      <c r="M39" s="596"/>
      <c r="N39" s="596"/>
      <c r="O39" s="596"/>
      <c r="P39" s="596"/>
      <c r="Q39" s="596"/>
      <c r="R39" s="596"/>
      <c r="S39" s="596"/>
      <c r="T39" s="596"/>
      <c r="U39" s="596"/>
      <c r="V39" s="596"/>
      <c r="W39" s="596"/>
      <c r="X39" s="596"/>
      <c r="Y39" s="596"/>
      <c r="Z39" s="596"/>
      <c r="AA39" s="596"/>
      <c r="AB39" s="596"/>
      <c r="AC39" s="596"/>
      <c r="AD39" s="596"/>
      <c r="AE39" s="596"/>
      <c r="AF39" s="596"/>
    </row>
    <row r="40" spans="1:32" ht="60">
      <c r="A40" s="517" t="s">
        <v>361</v>
      </c>
      <c r="B40" s="503" t="s">
        <v>360</v>
      </c>
      <c r="C40" s="87" t="s">
        <v>240</v>
      </c>
      <c r="D40" s="88" t="s">
        <v>359</v>
      </c>
      <c r="E40" s="596"/>
      <c r="F40" s="596"/>
      <c r="G40" s="596"/>
      <c r="H40" s="596"/>
      <c r="I40" s="596" t="s">
        <v>7</v>
      </c>
      <c r="J40" s="596"/>
      <c r="K40" s="596"/>
      <c r="L40" s="596" t="s">
        <v>7</v>
      </c>
      <c r="M40" s="596"/>
      <c r="N40" s="596"/>
      <c r="O40" s="596"/>
      <c r="P40" s="596"/>
      <c r="Q40" s="596"/>
      <c r="R40" s="596"/>
      <c r="S40" s="596"/>
      <c r="T40" s="596"/>
      <c r="U40" s="596"/>
      <c r="V40" s="596"/>
      <c r="W40" s="596"/>
      <c r="X40" s="596"/>
      <c r="Y40" s="596"/>
      <c r="Z40" s="596"/>
      <c r="AA40" s="596"/>
      <c r="AB40" s="596"/>
      <c r="AC40" s="596"/>
      <c r="AD40" s="596" t="s">
        <v>7</v>
      </c>
      <c r="AE40" s="596"/>
      <c r="AF40" s="596"/>
    </row>
    <row r="41" spans="1:32" ht="48">
      <c r="A41" s="518"/>
      <c r="B41" s="504"/>
      <c r="C41" s="87" t="s">
        <v>241</v>
      </c>
      <c r="D41" s="88" t="s">
        <v>291</v>
      </c>
      <c r="E41" s="596"/>
      <c r="F41" s="596"/>
      <c r="G41" s="596"/>
      <c r="H41" s="596"/>
      <c r="I41" s="596" t="s">
        <v>7</v>
      </c>
      <c r="J41" s="596"/>
      <c r="K41" s="596"/>
      <c r="L41" s="596"/>
      <c r="M41" s="596"/>
      <c r="N41" s="596"/>
      <c r="O41" s="596"/>
      <c r="P41" s="596"/>
      <c r="Q41" s="596"/>
      <c r="R41" s="596"/>
      <c r="S41" s="596"/>
      <c r="T41" s="596"/>
      <c r="U41" s="596"/>
      <c r="V41" s="596"/>
      <c r="W41" s="596"/>
      <c r="X41" s="596"/>
      <c r="Y41" s="596"/>
      <c r="Z41" s="596"/>
      <c r="AA41" s="596"/>
      <c r="AB41" s="596"/>
      <c r="AC41" s="596"/>
      <c r="AD41" s="596"/>
      <c r="AE41" s="596"/>
      <c r="AF41" s="596"/>
    </row>
    <row r="42" spans="1:32" ht="48">
      <c r="A42" s="518"/>
      <c r="B42" s="504"/>
      <c r="C42" s="87" t="s">
        <v>242</v>
      </c>
      <c r="D42" s="88" t="s">
        <v>292</v>
      </c>
      <c r="E42" s="596"/>
      <c r="F42" s="596"/>
      <c r="G42" s="596"/>
      <c r="H42" s="596"/>
      <c r="I42" s="596" t="s">
        <v>7</v>
      </c>
      <c r="J42" s="596"/>
      <c r="K42" s="596"/>
      <c r="L42" s="596"/>
      <c r="M42" s="596"/>
      <c r="N42" s="596"/>
      <c r="O42" s="596"/>
      <c r="P42" s="596"/>
      <c r="Q42" s="596"/>
      <c r="R42" s="596"/>
      <c r="S42" s="596"/>
      <c r="T42" s="596"/>
      <c r="U42" s="596"/>
      <c r="V42" s="596"/>
      <c r="W42" s="596"/>
      <c r="X42" s="596"/>
      <c r="Y42" s="596"/>
      <c r="Z42" s="596"/>
      <c r="AA42" s="596"/>
      <c r="AB42" s="596"/>
      <c r="AC42" s="596"/>
      <c r="AD42" s="596"/>
      <c r="AE42" s="596"/>
      <c r="AF42" s="596"/>
    </row>
    <row r="43" spans="1:32" ht="84">
      <c r="A43" s="518"/>
      <c r="B43" s="504"/>
      <c r="C43" s="87" t="s">
        <v>243</v>
      </c>
      <c r="D43" s="88" t="s">
        <v>294</v>
      </c>
      <c r="E43" s="596"/>
      <c r="F43" s="596"/>
      <c r="G43" s="596"/>
      <c r="H43" s="596"/>
      <c r="I43" s="596" t="s">
        <v>7</v>
      </c>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row>
    <row r="44" spans="1:32" ht="72">
      <c r="A44" s="518"/>
      <c r="B44" s="504"/>
      <c r="C44" s="87" t="s">
        <v>244</v>
      </c>
      <c r="D44" s="88" t="s">
        <v>296</v>
      </c>
      <c r="E44" s="596"/>
      <c r="F44" s="596"/>
      <c r="G44" s="596"/>
      <c r="H44" s="596"/>
      <c r="I44" s="596" t="s">
        <v>7</v>
      </c>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row>
    <row r="45" spans="1:32" ht="72">
      <c r="A45" s="518"/>
      <c r="B45" s="504"/>
      <c r="C45" s="87" t="s">
        <v>245</v>
      </c>
      <c r="D45" s="88" t="s">
        <v>297</v>
      </c>
      <c r="E45" s="596"/>
      <c r="F45" s="596"/>
      <c r="G45" s="596"/>
      <c r="H45" s="596"/>
      <c r="I45" s="596" t="s">
        <v>7</v>
      </c>
      <c r="J45" s="596"/>
      <c r="K45" s="596"/>
      <c r="L45" s="596"/>
      <c r="M45" s="596"/>
      <c r="N45" s="596"/>
      <c r="O45" s="596"/>
      <c r="P45" s="596"/>
      <c r="Q45" s="596"/>
      <c r="R45" s="596"/>
      <c r="S45" s="596"/>
      <c r="T45" s="596"/>
      <c r="U45" s="596"/>
      <c r="V45" s="596"/>
      <c r="W45" s="596"/>
      <c r="X45" s="596"/>
      <c r="Y45" s="596"/>
      <c r="Z45" s="596"/>
      <c r="AA45" s="596"/>
      <c r="AB45" s="596"/>
      <c r="AC45" s="596"/>
      <c r="AD45" s="596"/>
      <c r="AE45" s="596"/>
      <c r="AF45" s="596"/>
    </row>
    <row r="46" spans="1:32" ht="36">
      <c r="A46" s="518"/>
      <c r="B46" s="504"/>
      <c r="C46" s="87" t="s">
        <v>246</v>
      </c>
      <c r="D46" s="88" t="s">
        <v>298</v>
      </c>
      <c r="E46" s="596"/>
      <c r="F46" s="596"/>
      <c r="G46" s="596"/>
      <c r="H46" s="596"/>
      <c r="I46" s="596"/>
      <c r="J46" s="596"/>
      <c r="K46" s="596"/>
      <c r="L46" s="596"/>
      <c r="M46" s="596"/>
      <c r="N46" s="596"/>
      <c r="O46" s="596"/>
      <c r="P46" s="596"/>
      <c r="Q46" s="596"/>
      <c r="R46" s="596"/>
      <c r="S46" s="596"/>
      <c r="T46" s="596"/>
      <c r="U46" s="596"/>
      <c r="V46" s="596"/>
      <c r="W46" s="596"/>
      <c r="X46" s="596"/>
      <c r="Y46" s="596"/>
      <c r="Z46" s="596"/>
      <c r="AA46" s="596"/>
      <c r="AB46" s="596"/>
      <c r="AC46" s="596"/>
      <c r="AD46" s="596"/>
      <c r="AE46" s="596"/>
      <c r="AF46" s="596"/>
    </row>
    <row r="47" spans="1:32" ht="60">
      <c r="A47" s="518"/>
      <c r="B47" s="504"/>
      <c r="C47" s="87" t="s">
        <v>301</v>
      </c>
      <c r="D47" s="88" t="s">
        <v>1678</v>
      </c>
      <c r="E47" s="596"/>
      <c r="F47" s="596" t="s">
        <v>7</v>
      </c>
      <c r="G47" s="596"/>
      <c r="H47" s="596"/>
      <c r="I47" s="596"/>
      <c r="J47" s="596"/>
      <c r="K47" s="596"/>
      <c r="L47" s="596"/>
      <c r="M47" s="596"/>
      <c r="N47" s="596"/>
      <c r="O47" s="596"/>
      <c r="P47" s="596"/>
      <c r="Q47" s="596"/>
      <c r="R47" s="596"/>
      <c r="S47" s="596"/>
      <c r="T47" s="596"/>
      <c r="U47" s="596"/>
      <c r="V47" s="596"/>
      <c r="W47" s="596"/>
      <c r="X47" s="596"/>
      <c r="Y47" s="596"/>
      <c r="Z47" s="596"/>
      <c r="AA47" s="596"/>
      <c r="AB47" s="596"/>
      <c r="AC47" s="596"/>
      <c r="AD47" s="596"/>
      <c r="AE47" s="596"/>
      <c r="AF47" s="596"/>
    </row>
    <row r="48" spans="1:32" ht="36">
      <c r="A48" s="518"/>
      <c r="B48" s="504"/>
      <c r="C48" s="87" t="s">
        <v>302</v>
      </c>
      <c r="D48" s="88" t="s">
        <v>300</v>
      </c>
      <c r="E48" s="596"/>
      <c r="F48" s="596"/>
      <c r="G48" s="596"/>
      <c r="H48" s="596"/>
      <c r="I48" s="596" t="s">
        <v>7</v>
      </c>
      <c r="J48" s="596"/>
      <c r="K48" s="596"/>
      <c r="L48" s="596"/>
      <c r="M48" s="596"/>
      <c r="N48" s="596"/>
      <c r="O48" s="596"/>
      <c r="P48" s="596"/>
      <c r="Q48" s="596"/>
      <c r="R48" s="596"/>
      <c r="S48" s="596"/>
      <c r="T48" s="596"/>
      <c r="U48" s="596"/>
      <c r="V48" s="596"/>
      <c r="W48" s="596"/>
      <c r="X48" s="596"/>
      <c r="Y48" s="596"/>
      <c r="Z48" s="596"/>
      <c r="AA48" s="596"/>
      <c r="AB48" s="596"/>
      <c r="AC48" s="596"/>
      <c r="AD48" s="596"/>
      <c r="AE48" s="596"/>
      <c r="AF48" s="596"/>
    </row>
    <row r="49" spans="1:32" ht="31.5" customHeight="1">
      <c r="A49" s="518"/>
      <c r="B49" s="504"/>
      <c r="C49" s="87" t="s">
        <v>303</v>
      </c>
      <c r="D49" s="88" t="s">
        <v>299</v>
      </c>
      <c r="E49" s="596"/>
      <c r="F49" s="596"/>
      <c r="G49" s="596"/>
      <c r="H49" s="596"/>
      <c r="I49" s="596"/>
      <c r="J49" s="596"/>
      <c r="K49" s="596"/>
      <c r="L49" s="596"/>
      <c r="M49" s="596"/>
      <c r="N49" s="596" t="s">
        <v>7</v>
      </c>
      <c r="O49" s="596"/>
      <c r="P49" s="596"/>
      <c r="Q49" s="596"/>
      <c r="R49" s="596"/>
      <c r="S49" s="596"/>
      <c r="T49" s="596"/>
      <c r="U49" s="596"/>
      <c r="V49" s="596" t="s">
        <v>7</v>
      </c>
      <c r="W49" s="596"/>
      <c r="X49" s="596"/>
      <c r="Y49" s="596"/>
      <c r="Z49" s="596"/>
      <c r="AA49" s="596"/>
      <c r="AB49" s="596"/>
      <c r="AC49" s="596"/>
      <c r="AD49" s="596"/>
      <c r="AE49" s="596"/>
      <c r="AF49" s="596"/>
    </row>
    <row r="50" spans="1:32" ht="48">
      <c r="A50" s="518"/>
      <c r="B50" s="501" t="s">
        <v>358</v>
      </c>
      <c r="C50" s="87" t="s">
        <v>304</v>
      </c>
      <c r="D50" s="88" t="s">
        <v>53</v>
      </c>
      <c r="E50" s="596"/>
      <c r="F50" s="596"/>
      <c r="G50" s="596"/>
      <c r="H50" s="596" t="s">
        <v>7</v>
      </c>
      <c r="I50" s="596" t="s">
        <v>7</v>
      </c>
      <c r="J50" s="596"/>
      <c r="K50" s="596"/>
      <c r="L50" s="596" t="s">
        <v>7</v>
      </c>
      <c r="M50" s="596"/>
      <c r="N50" s="596"/>
      <c r="O50" s="596"/>
      <c r="P50" s="596"/>
      <c r="Q50" s="596"/>
      <c r="R50" s="596"/>
      <c r="S50" s="596"/>
      <c r="T50" s="596"/>
      <c r="U50" s="596"/>
      <c r="V50" s="596"/>
      <c r="W50" s="596"/>
      <c r="X50" s="596"/>
      <c r="Y50" s="596"/>
      <c r="Z50" s="596"/>
      <c r="AA50" s="596"/>
      <c r="AB50" s="596"/>
      <c r="AC50" s="596"/>
      <c r="AD50" s="596" t="s">
        <v>7</v>
      </c>
      <c r="AE50" s="596"/>
      <c r="AF50" s="596"/>
    </row>
    <row r="51" spans="1:32" ht="64.5" customHeight="1">
      <c r="A51" s="519"/>
      <c r="B51" s="501"/>
      <c r="C51" s="87" t="s">
        <v>305</v>
      </c>
      <c r="D51" s="88" t="s">
        <v>54</v>
      </c>
      <c r="E51" s="596"/>
      <c r="F51" s="596"/>
      <c r="G51" s="596"/>
      <c r="H51" s="596" t="s">
        <v>7</v>
      </c>
      <c r="I51" s="596" t="s">
        <v>7</v>
      </c>
      <c r="J51" s="596"/>
      <c r="K51" s="596"/>
      <c r="L51" s="596" t="s">
        <v>7</v>
      </c>
      <c r="M51" s="596"/>
      <c r="N51" s="596"/>
      <c r="O51" s="596"/>
      <c r="P51" s="596"/>
      <c r="Q51" s="596"/>
      <c r="R51" s="596"/>
      <c r="S51" s="596"/>
      <c r="T51" s="596"/>
      <c r="U51" s="596"/>
      <c r="V51" s="596"/>
      <c r="W51" s="596"/>
      <c r="X51" s="596"/>
      <c r="Y51" s="596"/>
      <c r="Z51" s="596"/>
      <c r="AA51" s="596"/>
      <c r="AB51" s="596"/>
      <c r="AC51" s="596"/>
      <c r="AD51" s="596"/>
      <c r="AE51" s="596"/>
      <c r="AF51" s="596"/>
    </row>
    <row r="52" spans="1:32" ht="24">
      <c r="A52" s="502" t="s">
        <v>357</v>
      </c>
      <c r="B52" s="501" t="s">
        <v>356</v>
      </c>
      <c r="C52" s="87" t="s">
        <v>218</v>
      </c>
      <c r="D52" s="88" t="s">
        <v>112</v>
      </c>
      <c r="E52" s="596"/>
      <c r="F52" s="596"/>
      <c r="G52" s="596"/>
      <c r="H52" s="596"/>
      <c r="I52" s="596" t="s">
        <v>7</v>
      </c>
      <c r="J52" s="596"/>
      <c r="K52" s="596"/>
      <c r="L52" s="596"/>
      <c r="M52" s="596"/>
      <c r="N52" s="596" t="s">
        <v>7</v>
      </c>
      <c r="O52" s="596"/>
      <c r="P52" s="596"/>
      <c r="Q52" s="596" t="s">
        <v>7</v>
      </c>
      <c r="R52" s="596"/>
      <c r="S52" s="596" t="s">
        <v>7</v>
      </c>
      <c r="T52" s="596"/>
      <c r="U52" s="596"/>
      <c r="V52" s="596" t="s">
        <v>7</v>
      </c>
      <c r="W52" s="596"/>
      <c r="X52" s="596"/>
      <c r="Y52" s="596"/>
      <c r="Z52" s="596"/>
      <c r="AA52" s="596"/>
      <c r="AB52" s="596"/>
      <c r="AC52" s="596"/>
      <c r="AD52" s="596"/>
      <c r="AE52" s="596"/>
      <c r="AF52" s="596"/>
    </row>
    <row r="53" spans="1:32" ht="24">
      <c r="A53" s="502"/>
      <c r="B53" s="501"/>
      <c r="C53" s="87" t="s">
        <v>219</v>
      </c>
      <c r="D53" s="90" t="s">
        <v>113</v>
      </c>
      <c r="E53" s="596"/>
      <c r="F53" s="596"/>
      <c r="G53" s="596"/>
      <c r="H53" s="596"/>
      <c r="I53" s="596"/>
      <c r="J53" s="596"/>
      <c r="K53" s="596"/>
      <c r="L53" s="596"/>
      <c r="M53" s="596"/>
      <c r="N53" s="596"/>
      <c r="O53" s="596"/>
      <c r="P53" s="596"/>
      <c r="Q53" s="596" t="s">
        <v>7</v>
      </c>
      <c r="R53" s="596" t="s">
        <v>7</v>
      </c>
      <c r="S53" s="596" t="s">
        <v>7</v>
      </c>
      <c r="T53" s="596"/>
      <c r="U53" s="596"/>
      <c r="V53" s="596"/>
      <c r="W53" s="596"/>
      <c r="X53" s="596"/>
      <c r="Y53" s="596"/>
      <c r="Z53" s="596"/>
      <c r="AA53" s="596"/>
      <c r="AB53" s="596" t="s">
        <v>7</v>
      </c>
      <c r="AC53" s="596"/>
      <c r="AD53" s="596"/>
      <c r="AE53" s="596"/>
      <c r="AF53" s="596"/>
    </row>
    <row r="54" spans="1:32" ht="36">
      <c r="A54" s="502"/>
      <c r="B54" s="501"/>
      <c r="C54" s="87" t="s">
        <v>220</v>
      </c>
      <c r="D54" s="90" t="s">
        <v>1198</v>
      </c>
      <c r="E54" s="596"/>
      <c r="F54" s="596"/>
      <c r="G54" s="596"/>
      <c r="H54" s="596"/>
      <c r="I54" s="596"/>
      <c r="J54" s="596"/>
      <c r="K54" s="596"/>
      <c r="L54" s="596"/>
      <c r="M54" s="596"/>
      <c r="N54" s="596"/>
      <c r="O54" s="596"/>
      <c r="P54" s="596"/>
      <c r="Q54" s="596"/>
      <c r="R54" s="596"/>
      <c r="S54" s="596"/>
      <c r="T54" s="596"/>
      <c r="U54" s="596"/>
      <c r="V54" s="596"/>
      <c r="W54" s="596" t="s">
        <v>7</v>
      </c>
      <c r="X54" s="596"/>
      <c r="Y54" s="596"/>
      <c r="Z54" s="596"/>
      <c r="AA54" s="596"/>
      <c r="AB54" s="596"/>
      <c r="AC54" s="596"/>
      <c r="AD54" s="596"/>
      <c r="AE54" s="596"/>
      <c r="AF54" s="596"/>
    </row>
    <row r="55" spans="1:32" ht="36">
      <c r="A55" s="502"/>
      <c r="B55" s="501"/>
      <c r="C55" s="87" t="s">
        <v>221</v>
      </c>
      <c r="D55" s="90" t="s">
        <v>133</v>
      </c>
      <c r="E55" s="596"/>
      <c r="F55" s="596"/>
      <c r="G55" s="596"/>
      <c r="H55" s="596"/>
      <c r="I55" s="596" t="s">
        <v>7</v>
      </c>
      <c r="J55" s="596"/>
      <c r="K55" s="596"/>
      <c r="L55" s="596"/>
      <c r="M55" s="596"/>
      <c r="N55" s="596"/>
      <c r="O55" s="596"/>
      <c r="P55" s="596"/>
      <c r="Q55" s="596"/>
      <c r="R55" s="596"/>
      <c r="S55" s="596" t="s">
        <v>7</v>
      </c>
      <c r="T55" s="596"/>
      <c r="U55" s="596"/>
      <c r="V55" s="596" t="s">
        <v>7</v>
      </c>
      <c r="W55" s="596"/>
      <c r="X55" s="596"/>
      <c r="Y55" s="596"/>
      <c r="Z55" s="596"/>
      <c r="AA55" s="596"/>
      <c r="AB55" s="596"/>
      <c r="AC55" s="596"/>
      <c r="AD55" s="596"/>
      <c r="AE55" s="596"/>
      <c r="AF55" s="596"/>
    </row>
    <row r="56" spans="1:32" ht="60">
      <c r="A56" s="502"/>
      <c r="B56" s="501"/>
      <c r="C56" s="87" t="s">
        <v>222</v>
      </c>
      <c r="D56" s="90" t="s">
        <v>115</v>
      </c>
      <c r="E56" s="596"/>
      <c r="F56" s="596"/>
      <c r="G56" s="596"/>
      <c r="H56" s="596"/>
      <c r="I56" s="596"/>
      <c r="J56" s="596"/>
      <c r="K56" s="596"/>
      <c r="L56" s="596"/>
      <c r="M56" s="596"/>
      <c r="N56" s="596"/>
      <c r="O56" s="596"/>
      <c r="P56" s="596"/>
      <c r="Q56" s="596" t="s">
        <v>7</v>
      </c>
      <c r="R56" s="596"/>
      <c r="S56" s="596" t="s">
        <v>7</v>
      </c>
      <c r="T56" s="596"/>
      <c r="U56" s="596"/>
      <c r="V56" s="596" t="s">
        <v>7</v>
      </c>
      <c r="W56" s="596"/>
      <c r="X56" s="596"/>
      <c r="Y56" s="596"/>
      <c r="Z56" s="596"/>
      <c r="AA56" s="596"/>
      <c r="AB56" s="596"/>
      <c r="AC56" s="596"/>
      <c r="AD56" s="596"/>
      <c r="AE56" s="596"/>
      <c r="AF56" s="596"/>
    </row>
    <row r="57" spans="1:32" ht="36">
      <c r="A57" s="502"/>
      <c r="B57" s="501"/>
      <c r="C57" s="87" t="s">
        <v>223</v>
      </c>
      <c r="D57" s="90" t="s">
        <v>134</v>
      </c>
      <c r="E57" s="596"/>
      <c r="F57" s="596"/>
      <c r="G57" s="596"/>
      <c r="H57" s="596"/>
      <c r="I57" s="596"/>
      <c r="J57" s="596"/>
      <c r="K57" s="596"/>
      <c r="L57" s="596"/>
      <c r="M57" s="596"/>
      <c r="N57" s="596"/>
      <c r="O57" s="596"/>
      <c r="P57" s="596"/>
      <c r="Q57" s="596"/>
      <c r="R57" s="596"/>
      <c r="S57" s="596" t="s">
        <v>7</v>
      </c>
      <c r="T57" s="596"/>
      <c r="U57" s="596"/>
      <c r="V57" s="596"/>
      <c r="W57" s="596"/>
      <c r="X57" s="596"/>
      <c r="Y57" s="596"/>
      <c r="Z57" s="596"/>
      <c r="AA57" s="596"/>
      <c r="AB57" s="596"/>
      <c r="AC57" s="596"/>
      <c r="AD57" s="596"/>
      <c r="AE57" s="596"/>
      <c r="AF57" s="596"/>
    </row>
    <row r="58" spans="1:32" ht="33.75" customHeight="1">
      <c r="A58" s="502"/>
      <c r="B58" s="501" t="s">
        <v>355</v>
      </c>
      <c r="C58" s="87" t="s">
        <v>224</v>
      </c>
      <c r="D58" s="90" t="s">
        <v>58</v>
      </c>
      <c r="E58" s="596"/>
      <c r="F58" s="596"/>
      <c r="G58" s="596"/>
      <c r="H58" s="596"/>
      <c r="I58" s="596"/>
      <c r="J58" s="596"/>
      <c r="K58" s="596"/>
      <c r="L58" s="596"/>
      <c r="M58" s="596"/>
      <c r="N58" s="596"/>
      <c r="O58" s="596"/>
      <c r="P58" s="596"/>
      <c r="Q58" s="596"/>
      <c r="R58" s="596"/>
      <c r="S58" s="596" t="s">
        <v>7</v>
      </c>
      <c r="T58" s="596"/>
      <c r="U58" s="596"/>
      <c r="V58" s="596"/>
      <c r="W58" s="596"/>
      <c r="X58" s="596"/>
      <c r="Y58" s="596"/>
      <c r="Z58" s="596"/>
      <c r="AA58" s="596"/>
      <c r="AB58" s="596"/>
      <c r="AC58" s="596"/>
      <c r="AD58" s="596"/>
      <c r="AE58" s="596"/>
      <c r="AF58" s="596"/>
    </row>
    <row r="59" spans="1:32" ht="33.75" customHeight="1">
      <c r="A59" s="502"/>
      <c r="B59" s="501"/>
      <c r="C59" s="87" t="s">
        <v>225</v>
      </c>
      <c r="D59" s="90" t="s">
        <v>60</v>
      </c>
      <c r="E59" s="596"/>
      <c r="F59" s="596"/>
      <c r="G59" s="596"/>
      <c r="H59" s="596"/>
      <c r="I59" s="596"/>
      <c r="J59" s="596"/>
      <c r="K59" s="596"/>
      <c r="L59" s="596"/>
      <c r="M59" s="596"/>
      <c r="N59" s="596"/>
      <c r="O59" s="596"/>
      <c r="P59" s="596"/>
      <c r="Q59" s="596"/>
      <c r="R59" s="596"/>
      <c r="S59" s="596"/>
      <c r="T59" s="596"/>
      <c r="U59" s="596"/>
      <c r="V59" s="596"/>
      <c r="W59" s="596"/>
      <c r="X59" s="596"/>
      <c r="Y59" s="596"/>
      <c r="Z59" s="596"/>
      <c r="AA59" s="596"/>
      <c r="AB59" s="596"/>
      <c r="AC59" s="596"/>
      <c r="AD59" s="596"/>
      <c r="AE59" s="596"/>
      <c r="AF59" s="596"/>
    </row>
    <row r="60" spans="1:32" ht="36">
      <c r="A60" s="502"/>
      <c r="B60" s="501"/>
      <c r="C60" s="87" t="s">
        <v>226</v>
      </c>
      <c r="D60" s="90" t="s">
        <v>61</v>
      </c>
      <c r="E60" s="596"/>
      <c r="F60" s="596"/>
      <c r="G60" s="596"/>
      <c r="H60" s="596"/>
      <c r="I60" s="596"/>
      <c r="J60" s="596"/>
      <c r="K60" s="596"/>
      <c r="L60" s="596"/>
      <c r="M60" s="596"/>
      <c r="N60" s="596"/>
      <c r="O60" s="596"/>
      <c r="P60" s="596"/>
      <c r="Q60" s="596"/>
      <c r="R60" s="596"/>
      <c r="S60" s="596" t="s">
        <v>7</v>
      </c>
      <c r="T60" s="596"/>
      <c r="U60" s="596"/>
      <c r="V60" s="596"/>
      <c r="W60" s="596"/>
      <c r="X60" s="596"/>
      <c r="Y60" s="596"/>
      <c r="Z60" s="596"/>
      <c r="AA60" s="596"/>
      <c r="AB60" s="596"/>
      <c r="AC60" s="596"/>
      <c r="AD60" s="596"/>
      <c r="AE60" s="596"/>
      <c r="AF60" s="596"/>
    </row>
    <row r="61" spans="1:32" ht="36">
      <c r="A61" s="502"/>
      <c r="B61" s="501"/>
      <c r="C61" s="87" t="s">
        <v>227</v>
      </c>
      <c r="D61" s="90" t="s">
        <v>63</v>
      </c>
      <c r="E61" s="596"/>
      <c r="F61" s="596"/>
      <c r="G61" s="596"/>
      <c r="H61" s="596"/>
      <c r="I61" s="596"/>
      <c r="J61" s="596"/>
      <c r="K61" s="596"/>
      <c r="L61" s="596"/>
      <c r="M61" s="596"/>
      <c r="N61" s="596"/>
      <c r="O61" s="596"/>
      <c r="P61" s="596"/>
      <c r="Q61" s="596"/>
      <c r="R61" s="596"/>
      <c r="S61" s="596" t="s">
        <v>7</v>
      </c>
      <c r="T61" s="596"/>
      <c r="U61" s="596"/>
      <c r="V61" s="596" t="s">
        <v>7</v>
      </c>
      <c r="W61" s="596"/>
      <c r="X61" s="596"/>
      <c r="Y61" s="596"/>
      <c r="Z61" s="596"/>
      <c r="AA61" s="596"/>
      <c r="AB61" s="596"/>
      <c r="AC61" s="596"/>
      <c r="AD61" s="596"/>
      <c r="AE61" s="596"/>
      <c r="AF61" s="596"/>
    </row>
    <row r="62" spans="1:32" ht="70.5" customHeight="1">
      <c r="A62" s="502"/>
      <c r="B62" s="501" t="s">
        <v>354</v>
      </c>
      <c r="C62" s="87" t="s">
        <v>228</v>
      </c>
      <c r="D62" s="90" t="s">
        <v>135</v>
      </c>
      <c r="E62" s="596"/>
      <c r="F62" s="596"/>
      <c r="G62" s="596"/>
      <c r="H62" s="596"/>
      <c r="I62" s="596"/>
      <c r="J62" s="596"/>
      <c r="K62" s="596"/>
      <c r="L62" s="596"/>
      <c r="M62" s="596"/>
      <c r="N62" s="596" t="s">
        <v>7</v>
      </c>
      <c r="O62" s="596"/>
      <c r="P62" s="596"/>
      <c r="Q62" s="596" t="s">
        <v>7</v>
      </c>
      <c r="R62" s="596" t="s">
        <v>7</v>
      </c>
      <c r="S62" s="596" t="s">
        <v>7</v>
      </c>
      <c r="T62" s="596"/>
      <c r="U62" s="596"/>
      <c r="V62" s="596" t="s">
        <v>7</v>
      </c>
      <c r="W62" s="596"/>
      <c r="X62" s="596"/>
      <c r="Y62" s="596"/>
      <c r="Z62" s="596"/>
      <c r="AA62" s="596"/>
      <c r="AB62" s="596"/>
      <c r="AC62" s="596"/>
      <c r="AD62" s="596"/>
      <c r="AE62" s="596"/>
      <c r="AF62" s="596"/>
    </row>
    <row r="63" spans="1:32" ht="70.5" customHeight="1">
      <c r="A63" s="502"/>
      <c r="B63" s="501"/>
      <c r="C63" s="87" t="s">
        <v>229</v>
      </c>
      <c r="D63" s="90" t="s">
        <v>117</v>
      </c>
      <c r="E63" s="596"/>
      <c r="F63" s="596"/>
      <c r="G63" s="596"/>
      <c r="H63" s="596"/>
      <c r="I63" s="596"/>
      <c r="J63" s="596"/>
      <c r="K63" s="596"/>
      <c r="L63" s="596"/>
      <c r="M63" s="596"/>
      <c r="N63" s="596"/>
      <c r="O63" s="596"/>
      <c r="P63" s="596"/>
      <c r="Q63" s="596"/>
      <c r="R63" s="596" t="s">
        <v>7</v>
      </c>
      <c r="S63" s="596" t="s">
        <v>7</v>
      </c>
      <c r="T63" s="596"/>
      <c r="U63" s="596"/>
      <c r="V63" s="596"/>
      <c r="W63" s="596"/>
      <c r="X63" s="596"/>
      <c r="Y63" s="596"/>
      <c r="Z63" s="596"/>
      <c r="AA63" s="596"/>
      <c r="AB63" s="596"/>
      <c r="AC63" s="596"/>
      <c r="AD63" s="596"/>
      <c r="AE63" s="596"/>
      <c r="AF63" s="596"/>
    </row>
    <row r="64" spans="1:32" ht="30" customHeight="1">
      <c r="A64" s="506" t="s">
        <v>353</v>
      </c>
      <c r="B64" s="503" t="s">
        <v>352</v>
      </c>
      <c r="C64" s="87" t="s">
        <v>207</v>
      </c>
      <c r="D64" s="88" t="s">
        <v>1508</v>
      </c>
      <c r="E64" s="596"/>
      <c r="F64" s="596"/>
      <c r="G64" s="596"/>
      <c r="H64" s="596"/>
      <c r="I64" s="596"/>
      <c r="J64" s="596"/>
      <c r="K64" s="596"/>
      <c r="L64" s="596"/>
      <c r="M64" s="596"/>
      <c r="N64" s="596"/>
      <c r="O64" s="596"/>
      <c r="P64" s="596"/>
      <c r="Q64" s="596"/>
      <c r="R64" s="596"/>
      <c r="S64" s="596"/>
      <c r="T64" s="596"/>
      <c r="U64" s="596" t="s">
        <v>7</v>
      </c>
      <c r="V64" s="596"/>
      <c r="W64" s="596"/>
      <c r="X64" s="596"/>
      <c r="Y64" s="596"/>
      <c r="Z64" s="596"/>
      <c r="AA64" s="596"/>
      <c r="AB64" s="596"/>
      <c r="AC64" s="596"/>
      <c r="AD64" s="596"/>
      <c r="AE64" s="596"/>
      <c r="AF64" s="596"/>
    </row>
    <row r="65" spans="1:32" ht="30" customHeight="1">
      <c r="A65" s="507"/>
      <c r="B65" s="504"/>
      <c r="C65" s="87" t="s">
        <v>208</v>
      </c>
      <c r="D65" s="88" t="s">
        <v>1506</v>
      </c>
      <c r="E65" s="596"/>
      <c r="F65" s="596"/>
      <c r="G65" s="596"/>
      <c r="H65" s="596"/>
      <c r="I65" s="596"/>
      <c r="J65" s="596"/>
      <c r="K65" s="596"/>
      <c r="L65" s="596"/>
      <c r="M65" s="596"/>
      <c r="N65" s="596"/>
      <c r="O65" s="596"/>
      <c r="P65" s="596"/>
      <c r="Q65" s="596"/>
      <c r="R65" s="596"/>
      <c r="S65" s="596"/>
      <c r="T65" s="596"/>
      <c r="U65" s="596" t="s">
        <v>7</v>
      </c>
      <c r="V65" s="596"/>
      <c r="W65" s="596"/>
      <c r="X65" s="596"/>
      <c r="Y65" s="596"/>
      <c r="Z65" s="596"/>
      <c r="AA65" s="596"/>
      <c r="AB65" s="596"/>
      <c r="AC65" s="596"/>
      <c r="AD65" s="596"/>
      <c r="AE65" s="596"/>
      <c r="AF65" s="596"/>
    </row>
    <row r="66" spans="1:32" ht="30" customHeight="1">
      <c r="A66" s="507"/>
      <c r="B66" s="504"/>
      <c r="C66" s="87" t="s">
        <v>209</v>
      </c>
      <c r="D66" s="89" t="s">
        <v>85</v>
      </c>
      <c r="E66" s="596"/>
      <c r="F66" s="596"/>
      <c r="G66" s="596" t="s">
        <v>7</v>
      </c>
      <c r="H66" s="596"/>
      <c r="I66" s="596"/>
      <c r="J66" s="596"/>
      <c r="K66" s="596" t="s">
        <v>7</v>
      </c>
      <c r="L66" s="596"/>
      <c r="M66" s="596"/>
      <c r="N66" s="596"/>
      <c r="O66" s="596"/>
      <c r="P66" s="596"/>
      <c r="Q66" s="596"/>
      <c r="R66" s="596"/>
      <c r="S66" s="596"/>
      <c r="T66" s="596"/>
      <c r="U66" s="596"/>
      <c r="V66" s="596"/>
      <c r="W66" s="596"/>
      <c r="X66" s="596"/>
      <c r="Y66" s="596"/>
      <c r="Z66" s="596"/>
      <c r="AA66" s="596"/>
      <c r="AB66" s="596"/>
      <c r="AC66" s="596"/>
      <c r="AD66" s="596"/>
      <c r="AE66" s="596"/>
      <c r="AF66" s="596"/>
    </row>
    <row r="67" spans="1:32" ht="30" customHeight="1">
      <c r="A67" s="507"/>
      <c r="B67" s="504"/>
      <c r="C67" s="87" t="s">
        <v>210</v>
      </c>
      <c r="D67" s="88" t="s">
        <v>87</v>
      </c>
      <c r="E67" s="596"/>
      <c r="F67" s="596"/>
      <c r="G67" s="596" t="s">
        <v>7</v>
      </c>
      <c r="H67" s="596"/>
      <c r="I67" s="596"/>
      <c r="J67" s="596"/>
      <c r="K67" s="596"/>
      <c r="L67" s="596"/>
      <c r="M67" s="596"/>
      <c r="N67" s="596"/>
      <c r="O67" s="596" t="s">
        <v>7</v>
      </c>
      <c r="P67" s="596"/>
      <c r="Q67" s="596"/>
      <c r="R67" s="596"/>
      <c r="S67" s="596"/>
      <c r="T67" s="596"/>
      <c r="U67" s="596"/>
      <c r="V67" s="596" t="s">
        <v>7</v>
      </c>
      <c r="W67" s="596"/>
      <c r="X67" s="596"/>
      <c r="Y67" s="596"/>
      <c r="Z67" s="596"/>
      <c r="AA67" s="596"/>
      <c r="AB67" s="596"/>
      <c r="AC67" s="596"/>
      <c r="AD67" s="596"/>
      <c r="AE67" s="596"/>
      <c r="AF67" s="596"/>
    </row>
    <row r="68" spans="1:32" ht="30" customHeight="1">
      <c r="A68" s="507"/>
      <c r="B68" s="504"/>
      <c r="C68" s="87" t="s">
        <v>211</v>
      </c>
      <c r="D68" s="88" t="s">
        <v>150</v>
      </c>
      <c r="E68" s="596"/>
      <c r="F68" s="596"/>
      <c r="G68" s="596"/>
      <c r="H68" s="596"/>
      <c r="I68" s="596"/>
      <c r="J68" s="596"/>
      <c r="K68" s="596"/>
      <c r="L68" s="596"/>
      <c r="M68" s="596"/>
      <c r="N68" s="596"/>
      <c r="O68" s="596"/>
      <c r="P68" s="596"/>
      <c r="Q68" s="596"/>
      <c r="R68" s="596"/>
      <c r="S68" s="596"/>
      <c r="T68" s="596"/>
      <c r="U68" s="596" t="s">
        <v>7</v>
      </c>
      <c r="V68" s="596"/>
      <c r="W68" s="596"/>
      <c r="X68" s="596"/>
      <c r="Y68" s="596"/>
      <c r="Z68" s="596"/>
      <c r="AA68" s="596"/>
      <c r="AB68" s="596"/>
      <c r="AC68" s="596"/>
      <c r="AD68" s="596"/>
      <c r="AE68" s="596"/>
      <c r="AF68" s="596"/>
    </row>
    <row r="69" spans="1:32" ht="30" customHeight="1">
      <c r="A69" s="507"/>
      <c r="B69" s="504"/>
      <c r="C69" s="87" t="s">
        <v>212</v>
      </c>
      <c r="D69" s="88" t="s">
        <v>88</v>
      </c>
      <c r="E69" s="596"/>
      <c r="F69" s="596"/>
      <c r="G69" s="596"/>
      <c r="H69" s="596"/>
      <c r="I69" s="596"/>
      <c r="J69" s="596"/>
      <c r="K69" s="596"/>
      <c r="L69" s="596"/>
      <c r="M69" s="596"/>
      <c r="N69" s="596"/>
      <c r="O69" s="596"/>
      <c r="P69" s="596"/>
      <c r="Q69" s="596"/>
      <c r="R69" s="596"/>
      <c r="S69" s="596"/>
      <c r="T69" s="596"/>
      <c r="U69" s="596"/>
      <c r="V69" s="596"/>
      <c r="W69" s="596"/>
      <c r="X69" s="596"/>
      <c r="Y69" s="596"/>
      <c r="Z69" s="596"/>
      <c r="AA69" s="596"/>
      <c r="AB69" s="596"/>
      <c r="AC69" s="596"/>
      <c r="AD69" s="596"/>
      <c r="AE69" s="596"/>
      <c r="AF69" s="596"/>
    </row>
    <row r="70" spans="1:32" ht="51.75" customHeight="1">
      <c r="A70" s="507"/>
      <c r="B70" s="503" t="s">
        <v>351</v>
      </c>
      <c r="C70" s="87" t="s">
        <v>213</v>
      </c>
      <c r="D70" s="89" t="s">
        <v>1657</v>
      </c>
      <c r="E70" s="596"/>
      <c r="F70" s="596"/>
      <c r="G70" s="596"/>
      <c r="H70" s="596"/>
      <c r="I70" s="596"/>
      <c r="J70" s="596"/>
      <c r="K70" s="596"/>
      <c r="L70" s="596"/>
      <c r="M70" s="596"/>
      <c r="N70" s="596"/>
      <c r="O70" s="596" t="s">
        <v>7</v>
      </c>
      <c r="P70" s="596"/>
      <c r="Q70" s="596"/>
      <c r="R70" s="596"/>
      <c r="S70" s="596"/>
      <c r="T70" s="596"/>
      <c r="U70" s="596"/>
      <c r="V70" s="596"/>
      <c r="W70" s="596"/>
      <c r="X70" s="596"/>
      <c r="Y70" s="596"/>
      <c r="Z70" s="596"/>
      <c r="AA70" s="596"/>
      <c r="AB70" s="596"/>
      <c r="AC70" s="596"/>
      <c r="AD70" s="596"/>
      <c r="AE70" s="596"/>
      <c r="AF70" s="596"/>
    </row>
    <row r="71" spans="1:32" ht="53.25" customHeight="1">
      <c r="A71" s="507"/>
      <c r="B71" s="504"/>
      <c r="C71" s="87" t="s">
        <v>265</v>
      </c>
      <c r="D71" s="89" t="s">
        <v>206</v>
      </c>
      <c r="E71" s="596"/>
      <c r="F71" s="596"/>
      <c r="G71" s="596"/>
      <c r="H71" s="596"/>
      <c r="I71" s="596"/>
      <c r="J71" s="596"/>
      <c r="K71" s="596"/>
      <c r="L71" s="596"/>
      <c r="M71" s="596"/>
      <c r="N71" s="596"/>
      <c r="O71" s="596"/>
      <c r="P71" s="596"/>
      <c r="Q71" s="596"/>
      <c r="R71" s="596"/>
      <c r="S71" s="596"/>
      <c r="T71" s="596"/>
      <c r="U71" s="596"/>
      <c r="V71" s="596"/>
      <c r="W71" s="596"/>
      <c r="X71" s="596"/>
      <c r="Y71" s="596"/>
      <c r="Z71" s="596"/>
      <c r="AA71" s="596"/>
      <c r="AB71" s="596"/>
      <c r="AC71" s="596"/>
      <c r="AD71" s="596"/>
      <c r="AE71" s="596"/>
      <c r="AF71" s="596"/>
    </row>
    <row r="72" spans="1:32" ht="49.5" customHeight="1">
      <c r="A72" s="507"/>
      <c r="B72" s="504"/>
      <c r="C72" s="87" t="s">
        <v>266</v>
      </c>
      <c r="D72" s="89" t="s">
        <v>264</v>
      </c>
      <c r="E72" s="596"/>
      <c r="F72" s="596"/>
      <c r="G72" s="596"/>
      <c r="H72" s="596"/>
      <c r="I72" s="596" t="s">
        <v>7</v>
      </c>
      <c r="J72" s="596"/>
      <c r="K72" s="596"/>
      <c r="L72" s="596"/>
      <c r="M72" s="596"/>
      <c r="N72" s="596"/>
      <c r="O72" s="596"/>
      <c r="P72" s="596"/>
      <c r="Q72" s="596"/>
      <c r="R72" s="596"/>
      <c r="S72" s="596"/>
      <c r="T72" s="596"/>
      <c r="U72" s="596" t="s">
        <v>7</v>
      </c>
      <c r="V72" s="596"/>
      <c r="W72" s="596"/>
      <c r="X72" s="596"/>
      <c r="Y72" s="596"/>
      <c r="Z72" s="596"/>
      <c r="AA72" s="596"/>
      <c r="AB72" s="596"/>
      <c r="AC72" s="596"/>
      <c r="AD72" s="596"/>
      <c r="AE72" s="596"/>
      <c r="AF72" s="596" t="s">
        <v>7</v>
      </c>
    </row>
    <row r="73" spans="1:32" ht="49.5" customHeight="1">
      <c r="A73" s="508"/>
      <c r="B73" s="505"/>
      <c r="C73" s="87" t="s">
        <v>1526</v>
      </c>
      <c r="D73" s="89" t="s">
        <v>1523</v>
      </c>
      <c r="E73" s="596"/>
      <c r="F73" s="596"/>
      <c r="G73" s="596"/>
      <c r="H73" s="596"/>
      <c r="I73" s="596"/>
      <c r="J73" s="596" t="s">
        <v>7</v>
      </c>
      <c r="K73" s="596" t="s">
        <v>7</v>
      </c>
      <c r="L73" s="596"/>
      <c r="M73" s="596"/>
      <c r="N73" s="596"/>
      <c r="O73" s="596"/>
      <c r="P73" s="596"/>
      <c r="Q73" s="596"/>
      <c r="R73" s="596"/>
      <c r="S73" s="596"/>
      <c r="T73" s="596" t="s">
        <v>7</v>
      </c>
      <c r="U73" s="596"/>
      <c r="V73" s="596"/>
      <c r="W73" s="596"/>
      <c r="X73" s="596"/>
      <c r="Y73" s="596"/>
      <c r="Z73" s="596"/>
      <c r="AA73" s="596"/>
      <c r="AB73" s="596"/>
      <c r="AC73" s="596"/>
      <c r="AD73" s="596"/>
      <c r="AE73" s="596" t="s">
        <v>7</v>
      </c>
      <c r="AF73" s="596"/>
    </row>
    <row r="74" spans="1:32" ht="36">
      <c r="A74" s="502" t="s">
        <v>350</v>
      </c>
      <c r="B74" s="501" t="s">
        <v>349</v>
      </c>
      <c r="C74" s="87" t="s">
        <v>251</v>
      </c>
      <c r="D74" s="88" t="s">
        <v>143</v>
      </c>
      <c r="E74" s="596"/>
      <c r="F74" s="596"/>
      <c r="G74" s="596"/>
      <c r="H74" s="596"/>
      <c r="I74" s="596"/>
      <c r="J74" s="596"/>
      <c r="K74" s="596"/>
      <c r="L74" s="596"/>
      <c r="M74" s="596"/>
      <c r="N74" s="596"/>
      <c r="O74" s="596"/>
      <c r="P74" s="596"/>
      <c r="Q74" s="596"/>
      <c r="R74" s="596"/>
      <c r="S74" s="596"/>
      <c r="T74" s="596"/>
      <c r="U74" s="596"/>
      <c r="V74" s="596"/>
      <c r="W74" s="596"/>
      <c r="X74" s="596"/>
      <c r="Y74" s="596"/>
      <c r="Z74" s="596"/>
      <c r="AA74" s="596"/>
      <c r="AB74" s="596"/>
      <c r="AC74" s="596"/>
      <c r="AD74" s="596"/>
      <c r="AE74" s="596"/>
      <c r="AF74" s="596"/>
    </row>
    <row r="75" spans="1:32" ht="48">
      <c r="A75" s="502"/>
      <c r="B75" s="501"/>
      <c r="C75" s="87" t="s">
        <v>252</v>
      </c>
      <c r="D75" s="88" t="s">
        <v>147</v>
      </c>
      <c r="E75" s="596"/>
      <c r="F75" s="596"/>
      <c r="G75" s="596"/>
      <c r="H75" s="596"/>
      <c r="I75" s="596"/>
      <c r="J75" s="596"/>
      <c r="K75" s="596"/>
      <c r="L75" s="596"/>
      <c r="M75" s="596"/>
      <c r="N75" s="596"/>
      <c r="O75" s="596"/>
      <c r="P75" s="596"/>
      <c r="Q75" s="596"/>
      <c r="R75" s="596"/>
      <c r="S75" s="596"/>
      <c r="T75" s="596"/>
      <c r="U75" s="596"/>
      <c r="V75" s="596"/>
      <c r="W75" s="596"/>
      <c r="X75" s="596"/>
      <c r="Y75" s="596"/>
      <c r="Z75" s="596"/>
      <c r="AA75" s="596"/>
      <c r="AB75" s="596"/>
      <c r="AC75" s="596" t="s">
        <v>7</v>
      </c>
      <c r="AD75" s="596"/>
      <c r="AE75" s="596"/>
      <c r="AF75" s="596"/>
    </row>
    <row r="76" spans="1:32" ht="36">
      <c r="A76" s="502"/>
      <c r="B76" s="501"/>
      <c r="C76" s="87" t="s">
        <v>253</v>
      </c>
      <c r="D76" s="89" t="s">
        <v>148</v>
      </c>
      <c r="E76" s="596"/>
      <c r="F76" s="596"/>
      <c r="G76" s="596"/>
      <c r="H76" s="596"/>
      <c r="I76" s="596"/>
      <c r="J76" s="596"/>
      <c r="K76" s="596" t="s">
        <v>7</v>
      </c>
      <c r="L76" s="596"/>
      <c r="M76" s="596"/>
      <c r="N76" s="596"/>
      <c r="O76" s="596"/>
      <c r="P76" s="596"/>
      <c r="Q76" s="596"/>
      <c r="R76" s="596"/>
      <c r="S76" s="596"/>
      <c r="T76" s="596"/>
      <c r="U76" s="596"/>
      <c r="V76" s="596"/>
      <c r="W76" s="596"/>
      <c r="X76" s="596"/>
      <c r="Y76" s="596"/>
      <c r="Z76" s="596"/>
      <c r="AA76" s="596"/>
      <c r="AB76" s="596"/>
      <c r="AC76" s="596" t="s">
        <v>7</v>
      </c>
      <c r="AD76" s="596" t="s">
        <v>7</v>
      </c>
      <c r="AE76" s="596"/>
      <c r="AF76" s="596"/>
    </row>
    <row r="77" spans="1:32" ht="24">
      <c r="A77" s="502"/>
      <c r="B77" s="501"/>
      <c r="C77" s="87" t="s">
        <v>254</v>
      </c>
      <c r="D77" s="89" t="s">
        <v>149</v>
      </c>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t="s">
        <v>7</v>
      </c>
      <c r="AD77" s="596"/>
      <c r="AE77" s="596"/>
      <c r="AF77" s="596"/>
    </row>
    <row r="78" spans="1:32" ht="24">
      <c r="A78" s="502"/>
      <c r="B78" s="501"/>
      <c r="C78" s="87" t="s">
        <v>255</v>
      </c>
      <c r="D78" s="89" t="s">
        <v>144</v>
      </c>
      <c r="E78" s="596"/>
      <c r="F78" s="596"/>
      <c r="G78" s="596"/>
      <c r="H78" s="596"/>
      <c r="I78" s="596"/>
      <c r="J78" s="596"/>
      <c r="K78" s="596"/>
      <c r="L78" s="596"/>
      <c r="M78" s="596"/>
      <c r="N78" s="596"/>
      <c r="O78" s="596"/>
      <c r="P78" s="596"/>
      <c r="Q78" s="596"/>
      <c r="R78" s="596"/>
      <c r="S78" s="596"/>
      <c r="T78" s="596"/>
      <c r="U78" s="596"/>
      <c r="V78" s="596"/>
      <c r="W78" s="596"/>
      <c r="X78" s="596"/>
      <c r="Y78" s="596"/>
      <c r="Z78" s="596"/>
      <c r="AA78" s="596"/>
      <c r="AB78" s="596"/>
      <c r="AC78" s="596"/>
      <c r="AD78" s="596"/>
      <c r="AE78" s="596"/>
      <c r="AF78" s="596"/>
    </row>
    <row r="79" spans="1:32" ht="85.5" customHeight="1">
      <c r="A79" s="502"/>
      <c r="B79" s="501" t="s">
        <v>348</v>
      </c>
      <c r="C79" s="87" t="s">
        <v>256</v>
      </c>
      <c r="D79" s="89" t="s">
        <v>319</v>
      </c>
      <c r="E79" s="596"/>
      <c r="F79" s="596"/>
      <c r="G79" s="596"/>
      <c r="H79" s="596"/>
      <c r="I79" s="596"/>
      <c r="J79" s="596"/>
      <c r="K79" s="596"/>
      <c r="L79" s="596"/>
      <c r="M79" s="596"/>
      <c r="N79" s="596"/>
      <c r="O79" s="596"/>
      <c r="P79" s="596"/>
      <c r="Q79" s="596"/>
      <c r="R79" s="596"/>
      <c r="S79" s="596"/>
      <c r="T79" s="596"/>
      <c r="U79" s="596"/>
      <c r="V79" s="596"/>
      <c r="W79" s="596"/>
      <c r="X79" s="596"/>
      <c r="Y79" s="596"/>
      <c r="Z79" s="596"/>
      <c r="AA79" s="596"/>
      <c r="AB79" s="596"/>
      <c r="AC79" s="596"/>
      <c r="AD79" s="596"/>
      <c r="AE79" s="596" t="s">
        <v>7</v>
      </c>
      <c r="AF79" s="596" t="s">
        <v>7</v>
      </c>
    </row>
    <row r="80" spans="1:32" ht="85.5" customHeight="1">
      <c r="A80" s="502"/>
      <c r="B80" s="501"/>
      <c r="C80" s="87" t="s">
        <v>257</v>
      </c>
      <c r="D80" s="89" t="s">
        <v>75</v>
      </c>
      <c r="E80" s="596"/>
      <c r="F80" s="596"/>
      <c r="G80" s="596"/>
      <c r="H80" s="596"/>
      <c r="I80" s="596"/>
      <c r="J80" s="596"/>
      <c r="K80" s="596"/>
      <c r="L80" s="596"/>
      <c r="M80" s="596"/>
      <c r="N80" s="596"/>
      <c r="O80" s="596"/>
      <c r="P80" s="596"/>
      <c r="Q80" s="596"/>
      <c r="R80" s="596"/>
      <c r="S80" s="596"/>
      <c r="T80" s="596"/>
      <c r="U80" s="596"/>
      <c r="V80" s="596"/>
      <c r="W80" s="596"/>
      <c r="X80" s="596"/>
      <c r="Y80" s="596"/>
      <c r="Z80" s="596"/>
      <c r="AA80" s="596"/>
      <c r="AB80" s="596"/>
      <c r="AC80" s="596"/>
      <c r="AD80" s="596"/>
      <c r="AE80" s="596"/>
      <c r="AF80" s="596"/>
    </row>
    <row r="81" spans="1:32" ht="48.75" customHeight="1">
      <c r="A81" s="502"/>
      <c r="B81" s="501" t="s">
        <v>484</v>
      </c>
      <c r="C81" s="87" t="s">
        <v>258</v>
      </c>
      <c r="D81" s="89" t="s">
        <v>312</v>
      </c>
      <c r="E81" s="596"/>
      <c r="F81" s="596"/>
      <c r="G81" s="596"/>
      <c r="H81" s="596"/>
      <c r="I81" s="596"/>
      <c r="J81" s="596"/>
      <c r="K81" s="596"/>
      <c r="L81" s="596"/>
      <c r="M81" s="596" t="s">
        <v>7</v>
      </c>
      <c r="N81" s="596"/>
      <c r="O81" s="596"/>
      <c r="P81" s="596"/>
      <c r="Q81" s="596"/>
      <c r="R81" s="596"/>
      <c r="S81" s="596"/>
      <c r="T81" s="596"/>
      <c r="U81" s="596"/>
      <c r="V81" s="596"/>
      <c r="W81" s="596"/>
      <c r="X81" s="596"/>
      <c r="Y81" s="596"/>
      <c r="Z81" s="596"/>
      <c r="AA81" s="596"/>
      <c r="AB81" s="596"/>
      <c r="AC81" s="596"/>
      <c r="AD81" s="596"/>
      <c r="AE81" s="596"/>
      <c r="AF81" s="596"/>
    </row>
    <row r="82" spans="1:32" ht="48.75" customHeight="1">
      <c r="A82" s="502"/>
      <c r="B82" s="501"/>
      <c r="C82" s="87" t="s">
        <v>259</v>
      </c>
      <c r="D82" s="89" t="s">
        <v>78</v>
      </c>
      <c r="E82" s="596"/>
      <c r="F82" s="596"/>
      <c r="G82" s="596"/>
      <c r="H82" s="596"/>
      <c r="I82" s="596"/>
      <c r="J82" s="596"/>
      <c r="K82" s="596"/>
      <c r="L82" s="596"/>
      <c r="M82" s="596" t="s">
        <v>7</v>
      </c>
      <c r="N82" s="596"/>
      <c r="O82" s="596" t="s">
        <v>7</v>
      </c>
      <c r="P82" s="596"/>
      <c r="Q82" s="596"/>
      <c r="R82" s="596"/>
      <c r="S82" s="596"/>
      <c r="T82" s="596"/>
      <c r="U82" s="596"/>
      <c r="V82" s="596"/>
      <c r="W82" s="596"/>
      <c r="X82" s="596"/>
      <c r="Y82" s="596"/>
      <c r="Z82" s="596"/>
      <c r="AA82" s="596"/>
      <c r="AB82" s="596"/>
      <c r="AC82" s="596"/>
      <c r="AD82" s="596"/>
      <c r="AE82" s="596"/>
      <c r="AF82" s="596"/>
    </row>
    <row r="83" spans="1:32" ht="65.25" customHeight="1">
      <c r="A83" s="502"/>
      <c r="B83" s="501"/>
      <c r="C83" s="87" t="s">
        <v>260</v>
      </c>
      <c r="D83" s="89" t="s">
        <v>1631</v>
      </c>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row>
    <row r="84" spans="1:32" ht="48.75" customHeight="1">
      <c r="A84" s="502"/>
      <c r="B84" s="501"/>
      <c r="C84" s="87" t="s">
        <v>261</v>
      </c>
      <c r="D84" s="89" t="s">
        <v>1561</v>
      </c>
      <c r="E84" s="596"/>
      <c r="F84" s="596"/>
      <c r="G84" s="596"/>
      <c r="H84" s="596"/>
      <c r="I84" s="596"/>
      <c r="J84" s="596"/>
      <c r="K84" s="596"/>
      <c r="L84" s="596"/>
      <c r="M84" s="596"/>
      <c r="N84" s="596"/>
      <c r="O84" s="596"/>
      <c r="P84" s="596"/>
      <c r="Q84" s="596"/>
      <c r="R84" s="596"/>
      <c r="S84" s="596"/>
      <c r="T84" s="596"/>
      <c r="U84" s="596"/>
      <c r="V84" s="596"/>
      <c r="W84" s="596"/>
      <c r="X84" s="596"/>
      <c r="Y84" s="596"/>
      <c r="Z84" s="596"/>
      <c r="AA84" s="596"/>
      <c r="AB84" s="596"/>
      <c r="AC84" s="596"/>
      <c r="AD84" s="596"/>
      <c r="AE84" s="596"/>
      <c r="AF84" s="596"/>
    </row>
    <row r="85" spans="1:32" ht="48.75" customHeight="1">
      <c r="A85" s="502"/>
      <c r="B85" s="501"/>
      <c r="C85" s="87" t="s">
        <v>262</v>
      </c>
      <c r="D85" s="89" t="s">
        <v>1562</v>
      </c>
      <c r="E85" s="596"/>
      <c r="F85" s="596"/>
      <c r="G85" s="596"/>
      <c r="H85" s="596"/>
      <c r="I85" s="596"/>
      <c r="J85" s="596"/>
      <c r="K85" s="596"/>
      <c r="L85" s="596"/>
      <c r="M85" s="596"/>
      <c r="N85" s="596"/>
      <c r="O85" s="596"/>
      <c r="P85" s="596"/>
      <c r="Q85" s="596"/>
      <c r="R85" s="596"/>
      <c r="S85" s="596"/>
      <c r="T85" s="596"/>
      <c r="U85" s="596"/>
      <c r="V85" s="596"/>
      <c r="W85" s="596"/>
      <c r="X85" s="596"/>
      <c r="Y85" s="596"/>
      <c r="Z85" s="596"/>
      <c r="AA85" s="596"/>
      <c r="AB85" s="596"/>
      <c r="AC85" s="596"/>
      <c r="AD85" s="596"/>
      <c r="AE85" s="596"/>
      <c r="AF85" s="596"/>
    </row>
    <row r="86" spans="1:32" ht="86.25" customHeight="1">
      <c r="A86" s="502"/>
      <c r="B86" s="501" t="s">
        <v>485</v>
      </c>
      <c r="C86" s="87" t="s">
        <v>263</v>
      </c>
      <c r="D86" s="88" t="s">
        <v>82</v>
      </c>
      <c r="E86" s="596"/>
      <c r="F86" s="596"/>
      <c r="G86" s="596"/>
      <c r="H86" s="596"/>
      <c r="I86" s="596"/>
      <c r="J86" s="596"/>
      <c r="K86" s="596"/>
      <c r="L86" s="596"/>
      <c r="M86" s="596"/>
      <c r="N86" s="596"/>
      <c r="O86" s="596"/>
      <c r="P86" s="596"/>
      <c r="Q86" s="596"/>
      <c r="R86" s="596"/>
      <c r="S86" s="596"/>
      <c r="T86" s="596"/>
      <c r="U86" s="596"/>
      <c r="V86" s="596"/>
      <c r="W86" s="596"/>
      <c r="X86" s="596"/>
      <c r="Y86" s="596"/>
      <c r="Z86" s="596"/>
      <c r="AA86" s="596"/>
      <c r="AB86" s="596"/>
      <c r="AC86" s="596"/>
      <c r="AD86" s="596"/>
      <c r="AE86" s="596"/>
      <c r="AF86" s="596"/>
    </row>
    <row r="87" spans="1:32" ht="86.25" customHeight="1">
      <c r="A87" s="502"/>
      <c r="B87" s="501"/>
      <c r="C87" s="87" t="s">
        <v>275</v>
      </c>
      <c r="D87" s="88" t="s">
        <v>268</v>
      </c>
      <c r="E87" s="596"/>
      <c r="F87" s="596"/>
      <c r="G87" s="596"/>
      <c r="H87" s="596"/>
      <c r="I87" s="596"/>
      <c r="J87" s="596"/>
      <c r="K87" s="596"/>
      <c r="L87" s="596"/>
      <c r="M87" s="596"/>
      <c r="N87" s="596"/>
      <c r="O87" s="596"/>
      <c r="P87" s="596"/>
      <c r="Q87" s="596"/>
      <c r="R87" s="596"/>
      <c r="S87" s="596"/>
      <c r="T87" s="596"/>
      <c r="U87" s="596"/>
      <c r="V87" s="596"/>
      <c r="W87" s="596"/>
      <c r="X87" s="596"/>
      <c r="Y87" s="596"/>
      <c r="Z87" s="596"/>
      <c r="AA87" s="596"/>
      <c r="AB87" s="596"/>
      <c r="AC87" s="596" t="s">
        <v>7</v>
      </c>
      <c r="AD87" s="596"/>
      <c r="AE87" s="596"/>
      <c r="AF87" s="596"/>
    </row>
    <row r="88" spans="1:32" ht="36.75">
      <c r="A88" s="502"/>
      <c r="B88" s="501"/>
      <c r="C88" s="87" t="s">
        <v>276</v>
      </c>
      <c r="D88" s="86" t="s">
        <v>345</v>
      </c>
      <c r="E88" s="597"/>
      <c r="F88" s="597"/>
      <c r="G88" s="597"/>
      <c r="H88" s="597"/>
      <c r="I88" s="597"/>
      <c r="J88" s="597"/>
      <c r="K88" s="597"/>
      <c r="L88" s="597"/>
      <c r="M88" s="597"/>
      <c r="N88" s="597"/>
      <c r="O88" s="597"/>
      <c r="P88" s="597"/>
      <c r="Q88" s="597"/>
      <c r="R88" s="597"/>
      <c r="S88" s="597"/>
      <c r="T88" s="597"/>
      <c r="U88" s="597"/>
      <c r="V88" s="597"/>
      <c r="W88" s="597"/>
      <c r="X88" s="597"/>
      <c r="Y88" s="597"/>
      <c r="Z88" s="597"/>
      <c r="AA88" s="597"/>
      <c r="AB88" s="597"/>
      <c r="AC88" s="596" t="s">
        <v>7</v>
      </c>
      <c r="AD88" s="597"/>
      <c r="AE88" s="597"/>
      <c r="AF88" s="597"/>
    </row>
    <row r="89" spans="1:32" ht="48.75">
      <c r="A89" s="502"/>
      <c r="B89" s="501"/>
      <c r="C89" s="87" t="s">
        <v>277</v>
      </c>
      <c r="D89" s="86" t="s">
        <v>270</v>
      </c>
      <c r="E89" s="597"/>
      <c r="F89" s="597"/>
      <c r="G89" s="597"/>
      <c r="H89" s="597"/>
      <c r="I89" s="597"/>
      <c r="J89" s="597"/>
      <c r="K89" s="597"/>
      <c r="L89" s="597"/>
      <c r="M89" s="597"/>
      <c r="N89" s="597"/>
      <c r="O89" s="597"/>
      <c r="P89" s="597"/>
      <c r="Q89" s="597"/>
      <c r="R89" s="597"/>
      <c r="S89" s="597"/>
      <c r="T89" s="597"/>
      <c r="U89" s="597"/>
      <c r="V89" s="597"/>
      <c r="W89" s="597"/>
      <c r="X89" s="597"/>
      <c r="Y89" s="597"/>
      <c r="Z89" s="597"/>
      <c r="AA89" s="597"/>
      <c r="AB89" s="597"/>
      <c r="AC89" s="596" t="s">
        <v>7</v>
      </c>
      <c r="AD89" s="597"/>
      <c r="AE89" s="597"/>
      <c r="AF89" s="597"/>
    </row>
    <row r="90" spans="1:32" ht="24.75">
      <c r="A90" s="502"/>
      <c r="B90" s="501"/>
      <c r="C90" s="87" t="s">
        <v>1589</v>
      </c>
      <c r="D90" s="86" t="s">
        <v>271</v>
      </c>
      <c r="E90" s="597"/>
      <c r="F90" s="597"/>
      <c r="G90" s="597"/>
      <c r="H90" s="597"/>
      <c r="I90" s="597"/>
      <c r="J90" s="597"/>
      <c r="K90" s="597"/>
      <c r="L90" s="597"/>
      <c r="M90" s="597"/>
      <c r="N90" s="597"/>
      <c r="O90" s="597"/>
      <c r="P90" s="597"/>
      <c r="Q90" s="597"/>
      <c r="R90" s="597"/>
      <c r="S90" s="597"/>
      <c r="T90" s="597"/>
      <c r="U90" s="597"/>
      <c r="V90" s="597"/>
      <c r="W90" s="597"/>
      <c r="X90" s="597"/>
      <c r="Y90" s="597"/>
      <c r="Z90" s="597"/>
      <c r="AA90" s="597"/>
      <c r="AB90" s="597"/>
      <c r="AC90" s="596" t="s">
        <v>7</v>
      </c>
      <c r="AD90" s="597"/>
      <c r="AE90" s="597"/>
      <c r="AF90" s="597"/>
    </row>
  </sheetData>
  <sheetProtection password="DDCC" sheet="1" objects="1" scenarios="1"/>
  <mergeCells count="32">
    <mergeCell ref="A52:A63"/>
    <mergeCell ref="B62:B63"/>
    <mergeCell ref="B86:B90"/>
    <mergeCell ref="A74:A90"/>
    <mergeCell ref="B74:B78"/>
    <mergeCell ref="B79:B80"/>
    <mergeCell ref="B70:B73"/>
    <mergeCell ref="B81:B85"/>
    <mergeCell ref="B58:B61"/>
    <mergeCell ref="B64:B69"/>
    <mergeCell ref="A64:A73"/>
    <mergeCell ref="B50:B51"/>
    <mergeCell ref="B12:B18"/>
    <mergeCell ref="B19:B22"/>
    <mergeCell ref="B40:B49"/>
    <mergeCell ref="B52:B57"/>
    <mergeCell ref="A40:A51"/>
    <mergeCell ref="D1:D2"/>
    <mergeCell ref="C1:C2"/>
    <mergeCell ref="B36:B37"/>
    <mergeCell ref="A1:B2"/>
    <mergeCell ref="B38:B39"/>
    <mergeCell ref="A32:A39"/>
    <mergeCell ref="B23:B25"/>
    <mergeCell ref="B30:B31"/>
    <mergeCell ref="A23:A31"/>
    <mergeCell ref="A3:A22"/>
    <mergeCell ref="B26:B29"/>
    <mergeCell ref="B32:B33"/>
    <mergeCell ref="B34:B35"/>
    <mergeCell ref="B3:B7"/>
    <mergeCell ref="B8:B11"/>
  </mergeCells>
  <pageMargins left="0.7" right="0.7" top="0.75" bottom="0.75" header="0.3" footer="0.3"/>
  <pageSetup orientation="portrait" horizontalDpi="4294967292"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0"/>
  <sheetViews>
    <sheetView showGridLines="0" showRowColHeaders="0" zoomScale="90" zoomScaleNormal="90" workbookViewId="0">
      <pane xSplit="4" ySplit="2" topLeftCell="E3" activePane="bottomRight" state="frozen"/>
      <selection pane="topRight" activeCell="E1" sqref="E1"/>
      <selection pane="bottomLeft" activeCell="A3" sqref="A3"/>
      <selection pane="bottomRight" activeCell="E3" sqref="E3"/>
    </sheetView>
  </sheetViews>
  <sheetFormatPr baseColWidth="10" defaultColWidth="0" defaultRowHeight="15.75" zeroHeight="1"/>
  <cols>
    <col min="1" max="1" width="2.85546875" style="85" customWidth="1"/>
    <col min="2" max="2" width="15" style="84" customWidth="1"/>
    <col min="3" max="3" width="8.140625" style="83" customWidth="1"/>
    <col min="4" max="4" width="34.7109375" style="82" customWidth="1"/>
    <col min="5" max="17" width="44.85546875" style="598" customWidth="1"/>
    <col min="18" max="16384" width="11.42578125" style="598" hidden="1"/>
  </cols>
  <sheetData>
    <row r="1" spans="1:17" s="96" customFormat="1" ht="29.25" customHeight="1">
      <c r="A1" s="511"/>
      <c r="B1" s="512"/>
      <c r="C1" s="516" t="s">
        <v>431</v>
      </c>
      <c r="D1" s="515"/>
      <c r="E1" s="226" t="s">
        <v>981</v>
      </c>
      <c r="F1" s="226" t="s">
        <v>982</v>
      </c>
      <c r="G1" s="226" t="s">
        <v>983</v>
      </c>
      <c r="H1" s="226" t="s">
        <v>984</v>
      </c>
      <c r="I1" s="226" t="s">
        <v>985</v>
      </c>
      <c r="J1" s="226" t="s">
        <v>986</v>
      </c>
      <c r="K1" s="226" t="s">
        <v>987</v>
      </c>
      <c r="L1" s="226" t="s">
        <v>988</v>
      </c>
      <c r="M1" s="226" t="s">
        <v>989</v>
      </c>
      <c r="N1" s="226" t="s">
        <v>990</v>
      </c>
      <c r="O1" s="226" t="s">
        <v>991</v>
      </c>
      <c r="P1" s="226" t="s">
        <v>992</v>
      </c>
      <c r="Q1" s="226" t="s">
        <v>993</v>
      </c>
    </row>
    <row r="2" spans="1:17" s="94" customFormat="1" ht="167.25" customHeight="1">
      <c r="A2" s="513"/>
      <c r="B2" s="514"/>
      <c r="C2" s="516"/>
      <c r="D2" s="515"/>
      <c r="E2" s="95" t="s">
        <v>526</v>
      </c>
      <c r="F2" s="94" t="s">
        <v>525</v>
      </c>
      <c r="G2" s="95" t="s">
        <v>524</v>
      </c>
      <c r="H2" s="95" t="s">
        <v>523</v>
      </c>
      <c r="I2" s="95" t="s">
        <v>522</v>
      </c>
      <c r="J2" s="95" t="s">
        <v>521</v>
      </c>
      <c r="K2" s="95" t="s">
        <v>520</v>
      </c>
      <c r="L2" s="95" t="s">
        <v>519</v>
      </c>
      <c r="M2" s="94" t="s">
        <v>518</v>
      </c>
      <c r="N2" s="95" t="s">
        <v>517</v>
      </c>
      <c r="O2" s="94" t="s">
        <v>516</v>
      </c>
      <c r="P2" s="95" t="s">
        <v>515</v>
      </c>
      <c r="Q2" s="95" t="s">
        <v>514</v>
      </c>
    </row>
    <row r="3" spans="1:17" ht="72">
      <c r="A3" s="502" t="s">
        <v>378</v>
      </c>
      <c r="B3" s="501" t="s">
        <v>377</v>
      </c>
      <c r="C3" s="93" t="s">
        <v>160</v>
      </c>
      <c r="D3" s="92" t="s">
        <v>376</v>
      </c>
      <c r="E3" s="596" t="s">
        <v>7</v>
      </c>
      <c r="F3" s="596" t="s">
        <v>7</v>
      </c>
      <c r="G3" s="596"/>
      <c r="H3" s="596"/>
      <c r="I3" s="596"/>
      <c r="J3" s="596"/>
      <c r="K3" s="596"/>
      <c r="L3" s="596"/>
      <c r="M3" s="596"/>
      <c r="N3" s="596"/>
      <c r="O3" s="596"/>
      <c r="P3" s="596"/>
      <c r="Q3" s="596"/>
    </row>
    <row r="4" spans="1:17" ht="60">
      <c r="A4" s="502"/>
      <c r="B4" s="501"/>
      <c r="C4" s="93" t="s">
        <v>161</v>
      </c>
      <c r="D4" s="92" t="s">
        <v>24</v>
      </c>
      <c r="E4" s="596" t="s">
        <v>7</v>
      </c>
      <c r="F4" s="596" t="s">
        <v>7</v>
      </c>
      <c r="G4" s="596"/>
      <c r="H4" s="596"/>
      <c r="I4" s="596"/>
      <c r="J4" s="596"/>
      <c r="K4" s="596"/>
      <c r="L4" s="596"/>
      <c r="M4" s="596"/>
      <c r="N4" s="596"/>
      <c r="O4" s="596"/>
      <c r="P4" s="596"/>
      <c r="Q4" s="596"/>
    </row>
    <row r="5" spans="1:17" ht="48">
      <c r="A5" s="502"/>
      <c r="B5" s="501"/>
      <c r="C5" s="87" t="s">
        <v>162</v>
      </c>
      <c r="D5" s="88" t="s">
        <v>25</v>
      </c>
      <c r="E5" s="596" t="s">
        <v>7</v>
      </c>
      <c r="F5" s="596" t="s">
        <v>7</v>
      </c>
      <c r="G5" s="596"/>
      <c r="H5" s="596"/>
      <c r="I5" s="596"/>
      <c r="J5" s="596"/>
      <c r="K5" s="596"/>
      <c r="L5" s="596"/>
      <c r="M5" s="596"/>
      <c r="N5" s="596"/>
      <c r="O5" s="596"/>
      <c r="P5" s="596"/>
      <c r="Q5" s="596"/>
    </row>
    <row r="6" spans="1:17" ht="72">
      <c r="A6" s="502"/>
      <c r="B6" s="501"/>
      <c r="C6" s="87" t="s">
        <v>163</v>
      </c>
      <c r="D6" s="88" t="s">
        <v>96</v>
      </c>
      <c r="E6" s="596" t="s">
        <v>7</v>
      </c>
      <c r="F6" s="596" t="s">
        <v>7</v>
      </c>
      <c r="G6" s="596"/>
      <c r="H6" s="596"/>
      <c r="I6" s="596"/>
      <c r="J6" s="596"/>
      <c r="K6" s="596"/>
      <c r="L6" s="596"/>
      <c r="M6" s="596"/>
      <c r="N6" s="596"/>
      <c r="O6" s="596"/>
      <c r="P6" s="596"/>
      <c r="Q6" s="596"/>
    </row>
    <row r="7" spans="1:17" ht="53.25" customHeight="1">
      <c r="A7" s="502"/>
      <c r="B7" s="501"/>
      <c r="C7" s="87" t="s">
        <v>164</v>
      </c>
      <c r="D7" s="88" t="s">
        <v>22</v>
      </c>
      <c r="E7" s="596"/>
      <c r="F7" s="596"/>
      <c r="G7" s="596"/>
      <c r="H7" s="596"/>
      <c r="I7" s="596"/>
      <c r="J7" s="596" t="s">
        <v>7</v>
      </c>
      <c r="K7" s="596" t="s">
        <v>7</v>
      </c>
      <c r="L7" s="596"/>
      <c r="M7" s="596" t="s">
        <v>7</v>
      </c>
      <c r="N7" s="596"/>
      <c r="O7" s="596"/>
      <c r="P7" s="596"/>
      <c r="Q7" s="596"/>
    </row>
    <row r="8" spans="1:17" ht="51.75" customHeight="1">
      <c r="A8" s="502"/>
      <c r="B8" s="501" t="s">
        <v>375</v>
      </c>
      <c r="C8" s="87" t="s">
        <v>165</v>
      </c>
      <c r="D8" s="88" t="s">
        <v>95</v>
      </c>
      <c r="E8" s="596"/>
      <c r="F8" s="596" t="s">
        <v>7</v>
      </c>
      <c r="G8" s="596"/>
      <c r="H8" s="596"/>
      <c r="I8" s="596"/>
      <c r="J8" s="596"/>
      <c r="K8" s="596"/>
      <c r="L8" s="596"/>
      <c r="M8" s="596"/>
      <c r="N8" s="596"/>
      <c r="O8" s="596"/>
      <c r="P8" s="596"/>
      <c r="Q8" s="596"/>
    </row>
    <row r="9" spans="1:17" ht="51.75" customHeight="1">
      <c r="A9" s="502"/>
      <c r="B9" s="501"/>
      <c r="C9" s="87" t="s">
        <v>166</v>
      </c>
      <c r="D9" s="88" t="s">
        <v>16</v>
      </c>
      <c r="E9" s="596"/>
      <c r="F9" s="596" t="s">
        <v>7</v>
      </c>
      <c r="G9" s="596"/>
      <c r="H9" s="596"/>
      <c r="I9" s="596"/>
      <c r="J9" s="596"/>
      <c r="K9" s="596"/>
      <c r="L9" s="596"/>
      <c r="M9" s="596"/>
      <c r="N9" s="596"/>
      <c r="O9" s="596"/>
      <c r="P9" s="596"/>
      <c r="Q9" s="596"/>
    </row>
    <row r="10" spans="1:17" ht="51.75" customHeight="1">
      <c r="A10" s="502"/>
      <c r="B10" s="501"/>
      <c r="C10" s="87" t="s">
        <v>167</v>
      </c>
      <c r="D10" s="88" t="s">
        <v>97</v>
      </c>
      <c r="E10" s="596"/>
      <c r="F10" s="596" t="s">
        <v>7</v>
      </c>
      <c r="G10" s="596"/>
      <c r="H10" s="596"/>
      <c r="I10" s="596"/>
      <c r="J10" s="596"/>
      <c r="K10" s="596"/>
      <c r="L10" s="596"/>
      <c r="M10" s="596"/>
      <c r="N10" s="596"/>
      <c r="O10" s="596" t="s">
        <v>7</v>
      </c>
      <c r="P10" s="596"/>
      <c r="Q10" s="596"/>
    </row>
    <row r="11" spans="1:17" ht="61.5" customHeight="1">
      <c r="A11" s="502"/>
      <c r="B11" s="501"/>
      <c r="C11" s="87" t="s">
        <v>168</v>
      </c>
      <c r="D11" s="88" t="s">
        <v>17</v>
      </c>
      <c r="E11" s="596"/>
      <c r="F11" s="596" t="s">
        <v>7</v>
      </c>
      <c r="G11" s="596"/>
      <c r="H11" s="596" t="s">
        <v>7</v>
      </c>
      <c r="I11" s="596"/>
      <c r="J11" s="596"/>
      <c r="K11" s="596"/>
      <c r="L11" s="596"/>
      <c r="M11" s="596"/>
      <c r="N11" s="596"/>
      <c r="O11" s="596"/>
      <c r="P11" s="596"/>
      <c r="Q11" s="596"/>
    </row>
    <row r="12" spans="1:17" ht="72">
      <c r="A12" s="502"/>
      <c r="B12" s="501" t="s">
        <v>374</v>
      </c>
      <c r="C12" s="87" t="s">
        <v>169</v>
      </c>
      <c r="D12" s="88" t="s">
        <v>103</v>
      </c>
      <c r="E12" s="596"/>
      <c r="F12" s="596"/>
      <c r="G12" s="596"/>
      <c r="H12" s="596"/>
      <c r="I12" s="596"/>
      <c r="J12" s="596"/>
      <c r="K12" s="596"/>
      <c r="L12" s="596"/>
      <c r="M12" s="596"/>
      <c r="N12" s="596"/>
      <c r="O12" s="596"/>
      <c r="P12" s="596"/>
      <c r="Q12" s="596"/>
    </row>
    <row r="13" spans="1:17" ht="60">
      <c r="A13" s="502"/>
      <c r="B13" s="501"/>
      <c r="C13" s="87" t="s">
        <v>170</v>
      </c>
      <c r="D13" s="88" t="s">
        <v>116</v>
      </c>
      <c r="E13" s="596"/>
      <c r="F13" s="596"/>
      <c r="G13" s="596"/>
      <c r="H13" s="596"/>
      <c r="I13" s="596"/>
      <c r="J13" s="596"/>
      <c r="K13" s="596"/>
      <c r="L13" s="596"/>
      <c r="M13" s="596"/>
      <c r="N13" s="596"/>
      <c r="O13" s="596"/>
      <c r="P13" s="596"/>
      <c r="Q13" s="596"/>
    </row>
    <row r="14" spans="1:17" ht="45.75" customHeight="1">
      <c r="A14" s="502"/>
      <c r="B14" s="501"/>
      <c r="C14" s="87" t="s">
        <v>171</v>
      </c>
      <c r="D14" s="88" t="s">
        <v>9</v>
      </c>
      <c r="E14" s="596"/>
      <c r="F14" s="596"/>
      <c r="G14" s="596"/>
      <c r="H14" s="596"/>
      <c r="I14" s="596"/>
      <c r="J14" s="596"/>
      <c r="K14" s="596"/>
      <c r="L14" s="596"/>
      <c r="M14" s="596"/>
      <c r="N14" s="596"/>
      <c r="O14" s="596"/>
      <c r="P14" s="596"/>
      <c r="Q14" s="596"/>
    </row>
    <row r="15" spans="1:17" ht="34.5" customHeight="1">
      <c r="A15" s="502"/>
      <c r="B15" s="501"/>
      <c r="C15" s="87" t="s">
        <v>172</v>
      </c>
      <c r="D15" s="88" t="s">
        <v>18</v>
      </c>
      <c r="E15" s="596"/>
      <c r="F15" s="596"/>
      <c r="G15" s="596"/>
      <c r="H15" s="596"/>
      <c r="I15" s="596"/>
      <c r="J15" s="596"/>
      <c r="K15" s="596"/>
      <c r="L15" s="596"/>
      <c r="M15" s="596"/>
      <c r="N15" s="596"/>
      <c r="O15" s="596"/>
      <c r="P15" s="596"/>
      <c r="Q15" s="596"/>
    </row>
    <row r="16" spans="1:17" ht="30" customHeight="1">
      <c r="A16" s="502"/>
      <c r="B16" s="501"/>
      <c r="C16" s="87" t="s">
        <v>173</v>
      </c>
      <c r="D16" s="88" t="s">
        <v>19</v>
      </c>
      <c r="E16" s="596"/>
      <c r="F16" s="596"/>
      <c r="G16" s="596"/>
      <c r="H16" s="596"/>
      <c r="I16" s="596"/>
      <c r="J16" s="596"/>
      <c r="K16" s="596"/>
      <c r="L16" s="596"/>
      <c r="M16" s="596"/>
      <c r="N16" s="596"/>
      <c r="O16" s="596"/>
      <c r="P16" s="596"/>
      <c r="Q16" s="596"/>
    </row>
    <row r="17" spans="1:17" ht="46.5" customHeight="1">
      <c r="A17" s="502"/>
      <c r="B17" s="501"/>
      <c r="C17" s="87" t="s">
        <v>174</v>
      </c>
      <c r="D17" s="88" t="s">
        <v>34</v>
      </c>
      <c r="E17" s="596"/>
      <c r="F17" s="596"/>
      <c r="G17" s="596"/>
      <c r="H17" s="596"/>
      <c r="I17" s="596"/>
      <c r="J17" s="596"/>
      <c r="K17" s="596"/>
      <c r="L17" s="596"/>
      <c r="M17" s="596"/>
      <c r="N17" s="596"/>
      <c r="O17" s="596"/>
      <c r="P17" s="596"/>
      <c r="Q17" s="596"/>
    </row>
    <row r="18" spans="1:17" ht="33" customHeight="1">
      <c r="A18" s="502"/>
      <c r="B18" s="501"/>
      <c r="C18" s="87" t="s">
        <v>175</v>
      </c>
      <c r="D18" s="88" t="s">
        <v>99</v>
      </c>
      <c r="E18" s="596"/>
      <c r="F18" s="596"/>
      <c r="G18" s="596" t="s">
        <v>7</v>
      </c>
      <c r="H18" s="596"/>
      <c r="I18" s="596"/>
      <c r="J18" s="596"/>
      <c r="K18" s="596"/>
      <c r="L18" s="596"/>
      <c r="M18" s="596"/>
      <c r="N18" s="596" t="s">
        <v>7</v>
      </c>
      <c r="O18" s="596"/>
      <c r="P18" s="596"/>
      <c r="Q18" s="596"/>
    </row>
    <row r="19" spans="1:17" ht="42.75" customHeight="1">
      <c r="A19" s="502"/>
      <c r="B19" s="501" t="s">
        <v>373</v>
      </c>
      <c r="C19" s="87" t="s">
        <v>176</v>
      </c>
      <c r="D19" s="88" t="s">
        <v>119</v>
      </c>
      <c r="E19" s="596"/>
      <c r="F19" s="596"/>
      <c r="G19" s="596"/>
      <c r="H19" s="596"/>
      <c r="I19" s="596"/>
      <c r="J19" s="596"/>
      <c r="K19" s="596"/>
      <c r="L19" s="596"/>
      <c r="M19" s="596"/>
      <c r="N19" s="596"/>
      <c r="O19" s="596"/>
      <c r="P19" s="596"/>
      <c r="Q19" s="596"/>
    </row>
    <row r="20" spans="1:17" ht="36" customHeight="1">
      <c r="A20" s="502"/>
      <c r="B20" s="501"/>
      <c r="C20" s="87" t="s">
        <v>177</v>
      </c>
      <c r="D20" s="88" t="s">
        <v>372</v>
      </c>
      <c r="E20" s="596"/>
      <c r="F20" s="596"/>
      <c r="G20" s="596"/>
      <c r="H20" s="596" t="s">
        <v>7</v>
      </c>
      <c r="I20" s="596"/>
      <c r="J20" s="596"/>
      <c r="K20" s="596"/>
      <c r="L20" s="596"/>
      <c r="M20" s="596"/>
      <c r="N20" s="596"/>
      <c r="O20" s="596"/>
      <c r="P20" s="596"/>
      <c r="Q20" s="596"/>
    </row>
    <row r="21" spans="1:17" ht="66" customHeight="1">
      <c r="A21" s="502"/>
      <c r="B21" s="501"/>
      <c r="C21" s="87" t="s">
        <v>178</v>
      </c>
      <c r="D21" s="88" t="s">
        <v>371</v>
      </c>
      <c r="E21" s="596"/>
      <c r="F21" s="596"/>
      <c r="G21" s="596"/>
      <c r="H21" s="596"/>
      <c r="I21" s="596"/>
      <c r="J21" s="596" t="s">
        <v>7</v>
      </c>
      <c r="K21" s="596" t="s">
        <v>7</v>
      </c>
      <c r="L21" s="596"/>
      <c r="M21" s="596" t="s">
        <v>7</v>
      </c>
      <c r="N21" s="596" t="s">
        <v>7</v>
      </c>
      <c r="O21" s="596" t="s">
        <v>7</v>
      </c>
      <c r="P21" s="596"/>
      <c r="Q21" s="596"/>
    </row>
    <row r="22" spans="1:17" ht="60">
      <c r="A22" s="502"/>
      <c r="B22" s="501"/>
      <c r="C22" s="87" t="s">
        <v>179</v>
      </c>
      <c r="D22" s="88" t="s">
        <v>100</v>
      </c>
      <c r="E22" s="596"/>
      <c r="F22" s="596"/>
      <c r="G22" s="596"/>
      <c r="H22" s="596"/>
      <c r="I22" s="596"/>
      <c r="J22" s="596" t="s">
        <v>7</v>
      </c>
      <c r="K22" s="596" t="s">
        <v>7</v>
      </c>
      <c r="L22" s="596"/>
      <c r="M22" s="596" t="s">
        <v>7</v>
      </c>
      <c r="N22" s="596" t="s">
        <v>7</v>
      </c>
      <c r="O22" s="596" t="s">
        <v>7</v>
      </c>
      <c r="P22" s="596"/>
      <c r="Q22" s="596"/>
    </row>
    <row r="23" spans="1:17" ht="42" customHeight="1">
      <c r="A23" s="502" t="s">
        <v>370</v>
      </c>
      <c r="B23" s="501" t="s">
        <v>369</v>
      </c>
      <c r="C23" s="91" t="s">
        <v>185</v>
      </c>
      <c r="D23" s="89" t="s">
        <v>124</v>
      </c>
      <c r="E23" s="596"/>
      <c r="F23" s="596"/>
      <c r="G23" s="596"/>
      <c r="H23" s="596"/>
      <c r="I23" s="596" t="s">
        <v>7</v>
      </c>
      <c r="J23" s="596"/>
      <c r="K23" s="596"/>
      <c r="L23" s="596"/>
      <c r="M23" s="596"/>
      <c r="N23" s="596"/>
      <c r="O23" s="596"/>
      <c r="P23" s="596"/>
      <c r="Q23" s="596"/>
    </row>
    <row r="24" spans="1:17" ht="47.25" customHeight="1">
      <c r="A24" s="502"/>
      <c r="B24" s="501"/>
      <c r="C24" s="87" t="s">
        <v>184</v>
      </c>
      <c r="D24" s="89" t="s">
        <v>38</v>
      </c>
      <c r="E24" s="596"/>
      <c r="F24" s="596"/>
      <c r="G24" s="596"/>
      <c r="H24" s="596"/>
      <c r="I24" s="596" t="s">
        <v>7</v>
      </c>
      <c r="J24" s="596"/>
      <c r="K24" s="596"/>
      <c r="L24" s="596"/>
      <c r="M24" s="596"/>
      <c r="N24" s="596"/>
      <c r="O24" s="596" t="s">
        <v>7</v>
      </c>
      <c r="P24" s="596"/>
      <c r="Q24" s="596"/>
    </row>
    <row r="25" spans="1:17" ht="67.5" customHeight="1">
      <c r="A25" s="502"/>
      <c r="B25" s="501"/>
      <c r="C25" s="87" t="s">
        <v>186</v>
      </c>
      <c r="D25" s="89" t="s">
        <v>39</v>
      </c>
      <c r="E25" s="596"/>
      <c r="F25" s="596"/>
      <c r="G25" s="596"/>
      <c r="H25" s="596"/>
      <c r="I25" s="596" t="s">
        <v>7</v>
      </c>
      <c r="J25" s="596"/>
      <c r="K25" s="596"/>
      <c r="L25" s="596"/>
      <c r="M25" s="596"/>
      <c r="N25" s="596"/>
      <c r="O25" s="596"/>
      <c r="P25" s="596"/>
      <c r="Q25" s="596"/>
    </row>
    <row r="26" spans="1:17" ht="75" customHeight="1">
      <c r="A26" s="502"/>
      <c r="B26" s="503" t="s">
        <v>368</v>
      </c>
      <c r="C26" s="87" t="s">
        <v>187</v>
      </c>
      <c r="D26" s="88" t="s">
        <v>101</v>
      </c>
      <c r="E26" s="596"/>
      <c r="F26" s="596"/>
      <c r="G26" s="596"/>
      <c r="H26" s="596"/>
      <c r="I26" s="596" t="s">
        <v>7</v>
      </c>
      <c r="J26" s="596"/>
      <c r="K26" s="596"/>
      <c r="L26" s="596"/>
      <c r="M26" s="596"/>
      <c r="N26" s="596"/>
      <c r="O26" s="596"/>
      <c r="P26" s="596"/>
      <c r="Q26" s="596"/>
    </row>
    <row r="27" spans="1:17" ht="75" customHeight="1">
      <c r="A27" s="502"/>
      <c r="B27" s="504"/>
      <c r="C27" s="87" t="s">
        <v>188</v>
      </c>
      <c r="D27" s="88" t="s">
        <v>750</v>
      </c>
      <c r="E27" s="596"/>
      <c r="F27" s="596"/>
      <c r="G27" s="596"/>
      <c r="H27" s="596"/>
      <c r="I27" s="596" t="s">
        <v>7</v>
      </c>
      <c r="J27" s="596"/>
      <c r="K27" s="596"/>
      <c r="L27" s="596"/>
      <c r="M27" s="596"/>
      <c r="N27" s="596"/>
      <c r="O27" s="596"/>
      <c r="P27" s="596"/>
      <c r="Q27" s="596"/>
    </row>
    <row r="28" spans="1:17" ht="75" customHeight="1">
      <c r="A28" s="502"/>
      <c r="B28" s="504"/>
      <c r="C28" s="87" t="s">
        <v>189</v>
      </c>
      <c r="D28" s="89" t="s">
        <v>104</v>
      </c>
      <c r="E28" s="596"/>
      <c r="F28" s="596"/>
      <c r="G28" s="596"/>
      <c r="H28" s="596"/>
      <c r="I28" s="596" t="s">
        <v>7</v>
      </c>
      <c r="J28" s="596"/>
      <c r="K28" s="596"/>
      <c r="L28" s="596"/>
      <c r="M28" s="596"/>
      <c r="N28" s="596"/>
      <c r="O28" s="596"/>
      <c r="P28" s="596"/>
      <c r="Q28" s="596"/>
    </row>
    <row r="29" spans="1:17" ht="75" customHeight="1">
      <c r="A29" s="502"/>
      <c r="B29" s="505"/>
      <c r="C29" s="87" t="s">
        <v>190</v>
      </c>
      <c r="D29" s="89" t="s">
        <v>342</v>
      </c>
      <c r="E29" s="596"/>
      <c r="F29" s="596"/>
      <c r="G29" s="596"/>
      <c r="H29" s="596"/>
      <c r="I29" s="596" t="s">
        <v>7</v>
      </c>
      <c r="J29" s="596"/>
      <c r="K29" s="596"/>
      <c r="L29" s="596"/>
      <c r="M29" s="596"/>
      <c r="N29" s="596"/>
      <c r="O29" s="596"/>
      <c r="P29" s="596"/>
      <c r="Q29" s="596"/>
    </row>
    <row r="30" spans="1:17" ht="79.5" customHeight="1">
      <c r="A30" s="502"/>
      <c r="B30" s="501" t="s">
        <v>367</v>
      </c>
      <c r="C30" s="87" t="s">
        <v>191</v>
      </c>
      <c r="D30" s="88" t="s">
        <v>105</v>
      </c>
      <c r="E30" s="596"/>
      <c r="F30" s="596"/>
      <c r="G30" s="596"/>
      <c r="H30" s="596"/>
      <c r="I30" s="596" t="s">
        <v>7</v>
      </c>
      <c r="J30" s="596"/>
      <c r="K30" s="596" t="s">
        <v>7</v>
      </c>
      <c r="L30" s="596"/>
      <c r="M30" s="596"/>
      <c r="N30" s="596"/>
      <c r="O30" s="596"/>
      <c r="P30" s="596"/>
      <c r="Q30" s="596"/>
    </row>
    <row r="31" spans="1:17" ht="64.5" customHeight="1">
      <c r="A31" s="502"/>
      <c r="B31" s="501"/>
      <c r="C31" s="87" t="s">
        <v>752</v>
      </c>
      <c r="D31" s="89" t="s">
        <v>151</v>
      </c>
      <c r="E31" s="596"/>
      <c r="F31" s="596"/>
      <c r="G31" s="596"/>
      <c r="H31" s="596"/>
      <c r="I31" s="596" t="s">
        <v>7</v>
      </c>
      <c r="J31" s="596"/>
      <c r="K31" s="596"/>
      <c r="L31" s="596"/>
      <c r="M31" s="596"/>
      <c r="N31" s="596"/>
      <c r="O31" s="596"/>
      <c r="P31" s="596"/>
      <c r="Q31" s="596"/>
    </row>
    <row r="32" spans="1:17" ht="99" customHeight="1">
      <c r="A32" s="502" t="s">
        <v>366</v>
      </c>
      <c r="B32" s="501" t="s">
        <v>365</v>
      </c>
      <c r="C32" s="87" t="s">
        <v>198</v>
      </c>
      <c r="D32" s="89" t="s">
        <v>128</v>
      </c>
      <c r="E32" s="596"/>
      <c r="F32" s="596"/>
      <c r="G32" s="596"/>
      <c r="H32" s="596"/>
      <c r="I32" s="596"/>
      <c r="J32" s="596"/>
      <c r="K32" s="596" t="s">
        <v>7</v>
      </c>
      <c r="L32" s="596" t="s">
        <v>7</v>
      </c>
      <c r="M32" s="596"/>
      <c r="N32" s="596"/>
      <c r="O32" s="596"/>
      <c r="P32" s="596"/>
      <c r="Q32" s="596"/>
    </row>
    <row r="33" spans="1:17" ht="99" customHeight="1">
      <c r="A33" s="502"/>
      <c r="B33" s="501"/>
      <c r="C33" s="87" t="s">
        <v>199</v>
      </c>
      <c r="D33" s="89" t="s">
        <v>130</v>
      </c>
      <c r="E33" s="596"/>
      <c r="F33" s="596"/>
      <c r="G33" s="596"/>
      <c r="H33" s="596"/>
      <c r="I33" s="596"/>
      <c r="J33" s="596"/>
      <c r="K33" s="596"/>
      <c r="L33" s="596" t="s">
        <v>7</v>
      </c>
      <c r="M33" s="596"/>
      <c r="N33" s="596"/>
      <c r="O33" s="596"/>
      <c r="P33" s="596"/>
      <c r="Q33" s="596"/>
    </row>
    <row r="34" spans="1:17" ht="78.75" customHeight="1">
      <c r="A34" s="502"/>
      <c r="B34" s="501" t="s">
        <v>364</v>
      </c>
      <c r="C34" s="87" t="s">
        <v>200</v>
      </c>
      <c r="D34" s="89" t="s">
        <v>107</v>
      </c>
      <c r="E34" s="596"/>
      <c r="F34" s="596" t="s">
        <v>7</v>
      </c>
      <c r="G34" s="596"/>
      <c r="H34" s="596"/>
      <c r="I34" s="596"/>
      <c r="J34" s="596"/>
      <c r="K34" s="596"/>
      <c r="L34" s="596" t="s">
        <v>7</v>
      </c>
      <c r="M34" s="596"/>
      <c r="N34" s="596"/>
      <c r="O34" s="596" t="s">
        <v>7</v>
      </c>
      <c r="P34" s="596"/>
      <c r="Q34" s="596"/>
    </row>
    <row r="35" spans="1:17" ht="78.75" customHeight="1">
      <c r="A35" s="502"/>
      <c r="B35" s="501"/>
      <c r="C35" s="87" t="s">
        <v>201</v>
      </c>
      <c r="D35" s="88" t="s">
        <v>109</v>
      </c>
      <c r="E35" s="596"/>
      <c r="F35" s="596"/>
      <c r="G35" s="596"/>
      <c r="H35" s="596"/>
      <c r="I35" s="596"/>
      <c r="J35" s="596"/>
      <c r="K35" s="596"/>
      <c r="L35" s="596" t="s">
        <v>7</v>
      </c>
      <c r="M35" s="596"/>
      <c r="N35" s="596"/>
      <c r="O35" s="596"/>
      <c r="P35" s="596"/>
      <c r="Q35" s="596"/>
    </row>
    <row r="36" spans="1:17" ht="86.25" customHeight="1">
      <c r="A36" s="502"/>
      <c r="B36" s="501" t="s">
        <v>363</v>
      </c>
      <c r="C36" s="87" t="s">
        <v>202</v>
      </c>
      <c r="D36" s="88" t="s">
        <v>110</v>
      </c>
      <c r="E36" s="596"/>
      <c r="F36" s="596"/>
      <c r="G36" s="596"/>
      <c r="H36" s="596"/>
      <c r="I36" s="596"/>
      <c r="J36" s="596"/>
      <c r="K36" s="596"/>
      <c r="L36" s="596" t="s">
        <v>7</v>
      </c>
      <c r="M36" s="596"/>
      <c r="N36" s="596"/>
      <c r="O36" s="596"/>
      <c r="P36" s="596"/>
      <c r="Q36" s="596"/>
    </row>
    <row r="37" spans="1:17" ht="86.25" customHeight="1">
      <c r="A37" s="502"/>
      <c r="B37" s="501"/>
      <c r="C37" s="87" t="s">
        <v>203</v>
      </c>
      <c r="D37" s="89" t="s">
        <v>45</v>
      </c>
      <c r="E37" s="596"/>
      <c r="F37" s="596"/>
      <c r="G37" s="596"/>
      <c r="H37" s="596"/>
      <c r="I37" s="596"/>
      <c r="J37" s="596"/>
      <c r="K37" s="596"/>
      <c r="L37" s="596" t="s">
        <v>7</v>
      </c>
      <c r="M37" s="596"/>
      <c r="N37" s="596"/>
      <c r="O37" s="596"/>
      <c r="P37" s="596"/>
      <c r="Q37" s="596"/>
    </row>
    <row r="38" spans="1:17" ht="85.5" customHeight="1">
      <c r="A38" s="502"/>
      <c r="B38" s="501" t="s">
        <v>362</v>
      </c>
      <c r="C38" s="87" t="s">
        <v>204</v>
      </c>
      <c r="D38" s="89" t="s">
        <v>48</v>
      </c>
      <c r="E38" s="596"/>
      <c r="F38" s="596"/>
      <c r="G38" s="596"/>
      <c r="H38" s="596"/>
      <c r="I38" s="596"/>
      <c r="J38" s="596"/>
      <c r="K38" s="596"/>
      <c r="L38" s="596" t="s">
        <v>7</v>
      </c>
      <c r="M38" s="596"/>
      <c r="N38" s="596"/>
      <c r="O38" s="596"/>
      <c r="P38" s="596"/>
      <c r="Q38" s="596"/>
    </row>
    <row r="39" spans="1:17" ht="85.5" customHeight="1">
      <c r="A39" s="502"/>
      <c r="B39" s="501"/>
      <c r="C39" s="87" t="s">
        <v>205</v>
      </c>
      <c r="D39" s="89" t="s">
        <v>236</v>
      </c>
      <c r="E39" s="596"/>
      <c r="F39" s="596"/>
      <c r="G39" s="596"/>
      <c r="H39" s="596"/>
      <c r="I39" s="596"/>
      <c r="J39" s="596"/>
      <c r="K39" s="596"/>
      <c r="L39" s="596" t="s">
        <v>7</v>
      </c>
      <c r="M39" s="596"/>
      <c r="N39" s="596"/>
      <c r="O39" s="596"/>
      <c r="P39" s="596"/>
      <c r="Q39" s="596"/>
    </row>
    <row r="40" spans="1:17" ht="53.25" customHeight="1">
      <c r="A40" s="517" t="s">
        <v>361</v>
      </c>
      <c r="B40" s="503" t="s">
        <v>360</v>
      </c>
      <c r="C40" s="87" t="s">
        <v>240</v>
      </c>
      <c r="D40" s="88" t="s">
        <v>359</v>
      </c>
      <c r="E40" s="596"/>
      <c r="F40" s="596"/>
      <c r="G40" s="596"/>
      <c r="H40" s="596" t="s">
        <v>7</v>
      </c>
      <c r="I40" s="596"/>
      <c r="J40" s="596"/>
      <c r="K40" s="596"/>
      <c r="L40" s="596"/>
      <c r="M40" s="596"/>
      <c r="N40" s="596"/>
      <c r="O40" s="596"/>
      <c r="P40" s="596" t="s">
        <v>7</v>
      </c>
      <c r="Q40" s="596" t="s">
        <v>7</v>
      </c>
    </row>
    <row r="41" spans="1:17" ht="48.75" customHeight="1">
      <c r="A41" s="518"/>
      <c r="B41" s="504"/>
      <c r="C41" s="87" t="s">
        <v>241</v>
      </c>
      <c r="D41" s="88" t="s">
        <v>291</v>
      </c>
      <c r="E41" s="596"/>
      <c r="F41" s="596"/>
      <c r="G41" s="596"/>
      <c r="H41" s="596"/>
      <c r="I41" s="596"/>
      <c r="J41" s="596"/>
      <c r="K41" s="596"/>
      <c r="L41" s="596"/>
      <c r="M41" s="596"/>
      <c r="N41" s="596"/>
      <c r="O41" s="596"/>
      <c r="P41" s="596" t="s">
        <v>7</v>
      </c>
      <c r="Q41" s="596"/>
    </row>
    <row r="42" spans="1:17" ht="57.75" customHeight="1">
      <c r="A42" s="518"/>
      <c r="B42" s="504"/>
      <c r="C42" s="87" t="s">
        <v>242</v>
      </c>
      <c r="D42" s="88" t="s">
        <v>292</v>
      </c>
      <c r="E42" s="596"/>
      <c r="F42" s="596"/>
      <c r="G42" s="596"/>
      <c r="H42" s="596"/>
      <c r="I42" s="596"/>
      <c r="J42" s="596"/>
      <c r="K42" s="596"/>
      <c r="L42" s="596"/>
      <c r="M42" s="596"/>
      <c r="N42" s="596"/>
      <c r="O42" s="596"/>
      <c r="P42" s="596" t="s">
        <v>7</v>
      </c>
      <c r="Q42" s="596"/>
    </row>
    <row r="43" spans="1:17" ht="85.5" customHeight="1">
      <c r="A43" s="518"/>
      <c r="B43" s="504"/>
      <c r="C43" s="87" t="s">
        <v>243</v>
      </c>
      <c r="D43" s="88" t="s">
        <v>294</v>
      </c>
      <c r="E43" s="596"/>
      <c r="F43" s="596"/>
      <c r="G43" s="596"/>
      <c r="H43" s="596"/>
      <c r="I43" s="596"/>
      <c r="J43" s="596"/>
      <c r="K43" s="596"/>
      <c r="L43" s="596"/>
      <c r="M43" s="596"/>
      <c r="N43" s="596"/>
      <c r="O43" s="596"/>
      <c r="P43" s="596" t="s">
        <v>7</v>
      </c>
      <c r="Q43" s="596"/>
    </row>
    <row r="44" spans="1:17" ht="68.25" customHeight="1">
      <c r="A44" s="518"/>
      <c r="B44" s="504"/>
      <c r="C44" s="87" t="s">
        <v>244</v>
      </c>
      <c r="D44" s="88" t="s">
        <v>296</v>
      </c>
      <c r="E44" s="596"/>
      <c r="F44" s="596"/>
      <c r="G44" s="596"/>
      <c r="H44" s="596"/>
      <c r="I44" s="596"/>
      <c r="J44" s="596"/>
      <c r="K44" s="596"/>
      <c r="L44" s="596"/>
      <c r="M44" s="596"/>
      <c r="N44" s="596"/>
      <c r="O44" s="596"/>
      <c r="P44" s="596" t="s">
        <v>7</v>
      </c>
      <c r="Q44" s="596"/>
    </row>
    <row r="45" spans="1:17" ht="70.5" customHeight="1">
      <c r="A45" s="518"/>
      <c r="B45" s="504"/>
      <c r="C45" s="87" t="s">
        <v>245</v>
      </c>
      <c r="D45" s="88" t="s">
        <v>297</v>
      </c>
      <c r="E45" s="596"/>
      <c r="F45" s="596"/>
      <c r="G45" s="596"/>
      <c r="H45" s="596"/>
      <c r="I45" s="596"/>
      <c r="J45" s="596"/>
      <c r="K45" s="596"/>
      <c r="L45" s="596"/>
      <c r="M45" s="596"/>
      <c r="N45" s="596"/>
      <c r="O45" s="596"/>
      <c r="P45" s="596" t="s">
        <v>7</v>
      </c>
      <c r="Q45" s="596"/>
    </row>
    <row r="46" spans="1:17" ht="48.75" customHeight="1">
      <c r="A46" s="518"/>
      <c r="B46" s="504"/>
      <c r="C46" s="87" t="s">
        <v>246</v>
      </c>
      <c r="D46" s="88" t="s">
        <v>298</v>
      </c>
      <c r="E46" s="596"/>
      <c r="F46" s="596"/>
      <c r="G46" s="596"/>
      <c r="H46" s="596"/>
      <c r="I46" s="596"/>
      <c r="J46" s="596"/>
      <c r="K46" s="596"/>
      <c r="L46" s="596"/>
      <c r="M46" s="596"/>
      <c r="N46" s="596"/>
      <c r="O46" s="596"/>
      <c r="P46" s="596" t="s">
        <v>7</v>
      </c>
      <c r="Q46" s="596"/>
    </row>
    <row r="47" spans="1:17" ht="62.25" customHeight="1">
      <c r="A47" s="518"/>
      <c r="B47" s="504"/>
      <c r="C47" s="87" t="s">
        <v>301</v>
      </c>
      <c r="D47" s="88" t="s">
        <v>1678</v>
      </c>
      <c r="E47" s="596"/>
      <c r="F47" s="596"/>
      <c r="G47" s="596"/>
      <c r="H47" s="596"/>
      <c r="I47" s="596"/>
      <c r="J47" s="596"/>
      <c r="K47" s="596"/>
      <c r="L47" s="596"/>
      <c r="M47" s="596"/>
      <c r="N47" s="596"/>
      <c r="O47" s="596"/>
      <c r="P47" s="596" t="s">
        <v>7</v>
      </c>
      <c r="Q47" s="596"/>
    </row>
    <row r="48" spans="1:17" ht="40.5" customHeight="1">
      <c r="A48" s="518"/>
      <c r="B48" s="504"/>
      <c r="C48" s="87" t="s">
        <v>302</v>
      </c>
      <c r="D48" s="88" t="s">
        <v>300</v>
      </c>
      <c r="E48" s="596"/>
      <c r="F48" s="596"/>
      <c r="G48" s="596"/>
      <c r="H48" s="596"/>
      <c r="I48" s="596"/>
      <c r="J48" s="596"/>
      <c r="K48" s="596"/>
      <c r="L48" s="596"/>
      <c r="M48" s="596"/>
      <c r="N48" s="596"/>
      <c r="O48" s="596"/>
      <c r="P48" s="596" t="s">
        <v>7</v>
      </c>
      <c r="Q48" s="596"/>
    </row>
    <row r="49" spans="1:17" ht="31.5" customHeight="1">
      <c r="A49" s="518"/>
      <c r="B49" s="504"/>
      <c r="C49" s="87" t="s">
        <v>303</v>
      </c>
      <c r="D49" s="88" t="s">
        <v>299</v>
      </c>
      <c r="E49" s="596"/>
      <c r="F49" s="596"/>
      <c r="G49" s="596"/>
      <c r="H49" s="596" t="s">
        <v>7</v>
      </c>
      <c r="I49" s="596"/>
      <c r="J49" s="596"/>
      <c r="K49" s="596"/>
      <c r="L49" s="596"/>
      <c r="M49" s="596"/>
      <c r="N49" s="596"/>
      <c r="O49" s="596"/>
      <c r="P49" s="596"/>
      <c r="Q49" s="596"/>
    </row>
    <row r="50" spans="1:17" ht="48">
      <c r="A50" s="518"/>
      <c r="B50" s="501" t="s">
        <v>358</v>
      </c>
      <c r="C50" s="87" t="s">
        <v>304</v>
      </c>
      <c r="D50" s="88" t="s">
        <v>53</v>
      </c>
      <c r="E50" s="596"/>
      <c r="F50" s="596"/>
      <c r="G50" s="596"/>
      <c r="H50" s="596" t="s">
        <v>7</v>
      </c>
      <c r="I50" s="596"/>
      <c r="J50" s="596"/>
      <c r="K50" s="596"/>
      <c r="L50" s="596"/>
      <c r="M50" s="596"/>
      <c r="N50" s="596"/>
      <c r="O50" s="596" t="s">
        <v>7</v>
      </c>
      <c r="P50" s="596" t="s">
        <v>7</v>
      </c>
      <c r="Q50" s="596" t="s">
        <v>7</v>
      </c>
    </row>
    <row r="51" spans="1:17" ht="64.5" customHeight="1">
      <c r="A51" s="519"/>
      <c r="B51" s="501"/>
      <c r="C51" s="87" t="s">
        <v>305</v>
      </c>
      <c r="D51" s="88" t="s">
        <v>54</v>
      </c>
      <c r="E51" s="596"/>
      <c r="F51" s="596"/>
      <c r="G51" s="596"/>
      <c r="H51" s="596" t="s">
        <v>7</v>
      </c>
      <c r="I51" s="596"/>
      <c r="J51" s="596"/>
      <c r="K51" s="596"/>
      <c r="L51" s="596"/>
      <c r="M51" s="596"/>
      <c r="N51" s="596"/>
      <c r="O51" s="596"/>
      <c r="P51" s="596" t="s">
        <v>7</v>
      </c>
      <c r="Q51" s="596"/>
    </row>
    <row r="52" spans="1:17" ht="24">
      <c r="A52" s="502" t="s">
        <v>357</v>
      </c>
      <c r="B52" s="501" t="s">
        <v>356</v>
      </c>
      <c r="C52" s="87" t="s">
        <v>218</v>
      </c>
      <c r="D52" s="88" t="s">
        <v>112</v>
      </c>
      <c r="E52" s="596"/>
      <c r="F52" s="596"/>
      <c r="G52" s="596"/>
      <c r="H52" s="596"/>
      <c r="I52" s="596"/>
      <c r="J52" s="596" t="s">
        <v>7</v>
      </c>
      <c r="K52" s="596" t="s">
        <v>7</v>
      </c>
      <c r="L52" s="596"/>
      <c r="M52" s="596" t="s">
        <v>7</v>
      </c>
      <c r="N52" s="596"/>
      <c r="O52" s="596"/>
      <c r="P52" s="596"/>
      <c r="Q52" s="596"/>
    </row>
    <row r="53" spans="1:17" ht="24">
      <c r="A53" s="502"/>
      <c r="B53" s="501"/>
      <c r="C53" s="87" t="s">
        <v>219</v>
      </c>
      <c r="D53" s="90" t="s">
        <v>113</v>
      </c>
      <c r="E53" s="596"/>
      <c r="F53" s="596"/>
      <c r="G53" s="596"/>
      <c r="H53" s="596"/>
      <c r="I53" s="596" t="s">
        <v>7</v>
      </c>
      <c r="J53" s="596" t="s">
        <v>7</v>
      </c>
      <c r="K53" s="596" t="s">
        <v>7</v>
      </c>
      <c r="L53" s="596"/>
      <c r="M53" s="596" t="s">
        <v>7</v>
      </c>
      <c r="N53" s="596"/>
      <c r="O53" s="596"/>
      <c r="P53" s="596"/>
      <c r="Q53" s="596"/>
    </row>
    <row r="54" spans="1:17" ht="36">
      <c r="A54" s="502"/>
      <c r="B54" s="501"/>
      <c r="C54" s="87" t="s">
        <v>220</v>
      </c>
      <c r="D54" s="90" t="s">
        <v>1198</v>
      </c>
      <c r="E54" s="596"/>
      <c r="F54" s="596"/>
      <c r="G54" s="596"/>
      <c r="H54" s="596"/>
      <c r="I54" s="596"/>
      <c r="J54" s="596" t="s">
        <v>7</v>
      </c>
      <c r="K54" s="596" t="s">
        <v>7</v>
      </c>
      <c r="L54" s="596"/>
      <c r="M54" s="596" t="s">
        <v>7</v>
      </c>
      <c r="N54" s="596"/>
      <c r="O54" s="596"/>
      <c r="P54" s="596"/>
      <c r="Q54" s="596"/>
    </row>
    <row r="55" spans="1:17" ht="36">
      <c r="A55" s="502"/>
      <c r="B55" s="501"/>
      <c r="C55" s="87" t="s">
        <v>221</v>
      </c>
      <c r="D55" s="90" t="s">
        <v>133</v>
      </c>
      <c r="E55" s="596"/>
      <c r="F55" s="596"/>
      <c r="G55" s="596"/>
      <c r="H55" s="596"/>
      <c r="I55" s="596"/>
      <c r="J55" s="596" t="s">
        <v>7</v>
      </c>
      <c r="K55" s="596" t="s">
        <v>7</v>
      </c>
      <c r="L55" s="596"/>
      <c r="M55" s="596" t="s">
        <v>7</v>
      </c>
      <c r="N55" s="596"/>
      <c r="O55" s="596"/>
      <c r="P55" s="596"/>
      <c r="Q55" s="596"/>
    </row>
    <row r="56" spans="1:17" ht="60">
      <c r="A56" s="502"/>
      <c r="B56" s="501"/>
      <c r="C56" s="87" t="s">
        <v>222</v>
      </c>
      <c r="D56" s="90" t="s">
        <v>115</v>
      </c>
      <c r="E56" s="596"/>
      <c r="F56" s="596"/>
      <c r="G56" s="596"/>
      <c r="H56" s="596"/>
      <c r="I56" s="596"/>
      <c r="J56" s="596" t="s">
        <v>7</v>
      </c>
      <c r="K56" s="596" t="s">
        <v>7</v>
      </c>
      <c r="L56" s="596"/>
      <c r="M56" s="596" t="s">
        <v>7</v>
      </c>
      <c r="N56" s="596"/>
      <c r="O56" s="596"/>
      <c r="P56" s="596"/>
      <c r="Q56" s="596"/>
    </row>
    <row r="57" spans="1:17" ht="36">
      <c r="A57" s="502"/>
      <c r="B57" s="501"/>
      <c r="C57" s="87" t="s">
        <v>223</v>
      </c>
      <c r="D57" s="90" t="s">
        <v>134</v>
      </c>
      <c r="E57" s="596"/>
      <c r="F57" s="596"/>
      <c r="G57" s="596"/>
      <c r="H57" s="596"/>
      <c r="I57" s="596"/>
      <c r="J57" s="596" t="s">
        <v>7</v>
      </c>
      <c r="K57" s="596" t="s">
        <v>7</v>
      </c>
      <c r="L57" s="596" t="s">
        <v>7</v>
      </c>
      <c r="M57" s="596" t="s">
        <v>7</v>
      </c>
      <c r="N57" s="596"/>
      <c r="O57" s="596"/>
      <c r="P57" s="596"/>
      <c r="Q57" s="596"/>
    </row>
    <row r="58" spans="1:17" ht="33.75" customHeight="1">
      <c r="A58" s="502"/>
      <c r="B58" s="501" t="s">
        <v>355</v>
      </c>
      <c r="C58" s="87" t="s">
        <v>224</v>
      </c>
      <c r="D58" s="90" t="s">
        <v>58</v>
      </c>
      <c r="E58" s="596"/>
      <c r="F58" s="596"/>
      <c r="G58" s="596"/>
      <c r="H58" s="596"/>
      <c r="I58" s="596"/>
      <c r="J58" s="596" t="s">
        <v>7</v>
      </c>
      <c r="K58" s="596" t="s">
        <v>7</v>
      </c>
      <c r="L58" s="596"/>
      <c r="M58" s="596" t="s">
        <v>7</v>
      </c>
      <c r="N58" s="596"/>
      <c r="O58" s="596"/>
      <c r="P58" s="596"/>
      <c r="Q58" s="596"/>
    </row>
    <row r="59" spans="1:17" ht="33.75" customHeight="1">
      <c r="A59" s="502"/>
      <c r="B59" s="501"/>
      <c r="C59" s="87" t="s">
        <v>225</v>
      </c>
      <c r="D59" s="90" t="s">
        <v>60</v>
      </c>
      <c r="E59" s="596"/>
      <c r="F59" s="596"/>
      <c r="G59" s="596"/>
      <c r="H59" s="596"/>
      <c r="I59" s="596"/>
      <c r="J59" s="596" t="s">
        <v>7</v>
      </c>
      <c r="K59" s="596" t="s">
        <v>7</v>
      </c>
      <c r="L59" s="596"/>
      <c r="M59" s="596" t="s">
        <v>7</v>
      </c>
      <c r="N59" s="596"/>
      <c r="O59" s="596"/>
      <c r="P59" s="596"/>
      <c r="Q59" s="596"/>
    </row>
    <row r="60" spans="1:17" ht="36">
      <c r="A60" s="502"/>
      <c r="B60" s="501"/>
      <c r="C60" s="87" t="s">
        <v>226</v>
      </c>
      <c r="D60" s="90" t="s">
        <v>61</v>
      </c>
      <c r="E60" s="596"/>
      <c r="F60" s="596"/>
      <c r="G60" s="596"/>
      <c r="H60" s="596"/>
      <c r="I60" s="596"/>
      <c r="J60" s="596" t="s">
        <v>7</v>
      </c>
      <c r="K60" s="596" t="s">
        <v>7</v>
      </c>
      <c r="L60" s="596"/>
      <c r="M60" s="596" t="s">
        <v>7</v>
      </c>
      <c r="N60" s="596"/>
      <c r="O60" s="596"/>
      <c r="P60" s="596"/>
      <c r="Q60" s="596"/>
    </row>
    <row r="61" spans="1:17" ht="36">
      <c r="A61" s="502"/>
      <c r="B61" s="501"/>
      <c r="C61" s="87" t="s">
        <v>227</v>
      </c>
      <c r="D61" s="90" t="s">
        <v>63</v>
      </c>
      <c r="E61" s="596"/>
      <c r="F61" s="596"/>
      <c r="G61" s="596"/>
      <c r="H61" s="596"/>
      <c r="I61" s="596"/>
      <c r="J61" s="596" t="s">
        <v>7</v>
      </c>
      <c r="K61" s="596" t="s">
        <v>7</v>
      </c>
      <c r="L61" s="596"/>
      <c r="M61" s="596" t="s">
        <v>7</v>
      </c>
      <c r="N61" s="596"/>
      <c r="O61" s="596"/>
      <c r="P61" s="596"/>
      <c r="Q61" s="596"/>
    </row>
    <row r="62" spans="1:17" ht="70.5" customHeight="1">
      <c r="A62" s="502"/>
      <c r="B62" s="501" t="s">
        <v>354</v>
      </c>
      <c r="C62" s="87" t="s">
        <v>228</v>
      </c>
      <c r="D62" s="90" t="s">
        <v>135</v>
      </c>
      <c r="E62" s="596"/>
      <c r="F62" s="596"/>
      <c r="G62" s="596"/>
      <c r="H62" s="596"/>
      <c r="I62" s="596"/>
      <c r="J62" s="596" t="s">
        <v>7</v>
      </c>
      <c r="K62" s="596" t="s">
        <v>7</v>
      </c>
      <c r="L62" s="596"/>
      <c r="M62" s="596" t="s">
        <v>7</v>
      </c>
      <c r="N62" s="596"/>
      <c r="O62" s="596"/>
      <c r="P62" s="596"/>
      <c r="Q62" s="596"/>
    </row>
    <row r="63" spans="1:17" ht="70.5" customHeight="1">
      <c r="A63" s="502"/>
      <c r="B63" s="501"/>
      <c r="C63" s="87" t="s">
        <v>229</v>
      </c>
      <c r="D63" s="90" t="s">
        <v>117</v>
      </c>
      <c r="E63" s="596"/>
      <c r="F63" s="596"/>
      <c r="G63" s="596"/>
      <c r="H63" s="596"/>
      <c r="I63" s="596"/>
      <c r="J63" s="596" t="s">
        <v>7</v>
      </c>
      <c r="K63" s="596" t="s">
        <v>7</v>
      </c>
      <c r="L63" s="596"/>
      <c r="M63" s="596" t="s">
        <v>7</v>
      </c>
      <c r="N63" s="596"/>
      <c r="O63" s="596"/>
      <c r="P63" s="596"/>
      <c r="Q63" s="596"/>
    </row>
    <row r="64" spans="1:17" ht="30" customHeight="1">
      <c r="A64" s="506" t="s">
        <v>353</v>
      </c>
      <c r="B64" s="503" t="s">
        <v>352</v>
      </c>
      <c r="C64" s="87" t="s">
        <v>207</v>
      </c>
      <c r="D64" s="88" t="s">
        <v>1508</v>
      </c>
      <c r="E64" s="596"/>
      <c r="F64" s="596"/>
      <c r="G64" s="596"/>
      <c r="H64" s="596"/>
      <c r="I64" s="596"/>
      <c r="J64" s="596"/>
      <c r="K64" s="596"/>
      <c r="L64" s="596"/>
      <c r="M64" s="596"/>
      <c r="N64" s="596"/>
      <c r="O64" s="596"/>
      <c r="P64" s="596"/>
      <c r="Q64" s="596"/>
    </row>
    <row r="65" spans="1:17" ht="30" customHeight="1">
      <c r="A65" s="507"/>
      <c r="B65" s="504"/>
      <c r="C65" s="87" t="s">
        <v>208</v>
      </c>
      <c r="D65" s="88" t="s">
        <v>1506</v>
      </c>
      <c r="E65" s="596"/>
      <c r="F65" s="596"/>
      <c r="G65" s="596"/>
      <c r="H65" s="596"/>
      <c r="I65" s="596"/>
      <c r="J65" s="596"/>
      <c r="K65" s="596"/>
      <c r="L65" s="596"/>
      <c r="M65" s="596"/>
      <c r="N65" s="596"/>
      <c r="O65" s="596"/>
      <c r="P65" s="596"/>
      <c r="Q65" s="596"/>
    </row>
    <row r="66" spans="1:17" ht="30" customHeight="1">
      <c r="A66" s="507"/>
      <c r="B66" s="504"/>
      <c r="C66" s="87" t="s">
        <v>209</v>
      </c>
      <c r="D66" s="89" t="s">
        <v>85</v>
      </c>
      <c r="E66" s="596"/>
      <c r="F66" s="596"/>
      <c r="G66" s="596"/>
      <c r="H66" s="596"/>
      <c r="I66" s="596"/>
      <c r="J66" s="596"/>
      <c r="K66" s="596"/>
      <c r="L66" s="596"/>
      <c r="M66" s="596"/>
      <c r="N66" s="596"/>
      <c r="O66" s="596"/>
      <c r="P66" s="596"/>
      <c r="Q66" s="596"/>
    </row>
    <row r="67" spans="1:17" ht="30" customHeight="1">
      <c r="A67" s="507"/>
      <c r="B67" s="504"/>
      <c r="C67" s="87" t="s">
        <v>210</v>
      </c>
      <c r="D67" s="88" t="s">
        <v>87</v>
      </c>
      <c r="E67" s="596"/>
      <c r="F67" s="596"/>
      <c r="G67" s="596" t="s">
        <v>7</v>
      </c>
      <c r="H67" s="596"/>
      <c r="I67" s="596"/>
      <c r="J67" s="596"/>
      <c r="K67" s="596"/>
      <c r="L67" s="596"/>
      <c r="M67" s="596"/>
      <c r="N67" s="596" t="s">
        <v>7</v>
      </c>
      <c r="O67" s="596"/>
      <c r="P67" s="596"/>
      <c r="Q67" s="596"/>
    </row>
    <row r="68" spans="1:17" ht="30" customHeight="1">
      <c r="A68" s="507"/>
      <c r="B68" s="504"/>
      <c r="C68" s="87" t="s">
        <v>211</v>
      </c>
      <c r="D68" s="88" t="s">
        <v>150</v>
      </c>
      <c r="E68" s="596"/>
      <c r="F68" s="596"/>
      <c r="G68" s="596"/>
      <c r="H68" s="596" t="s">
        <v>7</v>
      </c>
      <c r="I68" s="596"/>
      <c r="J68" s="596"/>
      <c r="K68" s="596"/>
      <c r="L68" s="596"/>
      <c r="M68" s="596"/>
      <c r="N68" s="596"/>
      <c r="O68" s="596"/>
      <c r="P68" s="596"/>
      <c r="Q68" s="596"/>
    </row>
    <row r="69" spans="1:17" ht="30" customHeight="1">
      <c r="A69" s="507"/>
      <c r="B69" s="504"/>
      <c r="C69" s="87" t="s">
        <v>212</v>
      </c>
      <c r="D69" s="88" t="s">
        <v>88</v>
      </c>
      <c r="E69" s="596"/>
      <c r="F69" s="596"/>
      <c r="G69" s="596"/>
      <c r="H69" s="596"/>
      <c r="I69" s="596"/>
      <c r="J69" s="596"/>
      <c r="K69" s="596"/>
      <c r="L69" s="596"/>
      <c r="M69" s="596"/>
      <c r="N69" s="596"/>
      <c r="O69" s="596"/>
      <c r="P69" s="596"/>
      <c r="Q69" s="596" t="s">
        <v>7</v>
      </c>
    </row>
    <row r="70" spans="1:17" ht="88.5" customHeight="1">
      <c r="A70" s="507"/>
      <c r="B70" s="503" t="s">
        <v>351</v>
      </c>
      <c r="C70" s="87" t="s">
        <v>213</v>
      </c>
      <c r="D70" s="89" t="s">
        <v>1657</v>
      </c>
      <c r="E70" s="596"/>
      <c r="F70" s="596"/>
      <c r="G70" s="596"/>
      <c r="H70" s="596"/>
      <c r="I70" s="596"/>
      <c r="J70" s="596"/>
      <c r="K70" s="596"/>
      <c r="L70" s="596"/>
      <c r="M70" s="596"/>
      <c r="N70" s="596"/>
      <c r="O70" s="596"/>
      <c r="P70" s="596"/>
      <c r="Q70" s="596"/>
    </row>
    <row r="71" spans="1:17" ht="88.5" customHeight="1">
      <c r="A71" s="507"/>
      <c r="B71" s="504"/>
      <c r="C71" s="87" t="s">
        <v>265</v>
      </c>
      <c r="D71" s="89" t="s">
        <v>206</v>
      </c>
      <c r="E71" s="596"/>
      <c r="F71" s="596"/>
      <c r="G71" s="596"/>
      <c r="H71" s="596"/>
      <c r="I71" s="596"/>
      <c r="J71" s="596"/>
      <c r="K71" s="596"/>
      <c r="L71" s="596"/>
      <c r="M71" s="596"/>
      <c r="N71" s="596"/>
      <c r="O71" s="596"/>
      <c r="P71" s="596"/>
      <c r="Q71" s="596"/>
    </row>
    <row r="72" spans="1:17" ht="66" customHeight="1">
      <c r="A72" s="507"/>
      <c r="B72" s="504"/>
      <c r="C72" s="87" t="s">
        <v>266</v>
      </c>
      <c r="D72" s="89" t="s">
        <v>264</v>
      </c>
      <c r="E72" s="596"/>
      <c r="F72" s="596"/>
      <c r="G72" s="596"/>
      <c r="H72" s="596"/>
      <c r="I72" s="596"/>
      <c r="J72" s="596"/>
      <c r="K72" s="596"/>
      <c r="L72" s="596"/>
      <c r="M72" s="596"/>
      <c r="N72" s="596"/>
      <c r="O72" s="596"/>
      <c r="P72" s="596"/>
      <c r="Q72" s="596" t="s">
        <v>7</v>
      </c>
    </row>
    <row r="73" spans="1:17" ht="66" customHeight="1">
      <c r="A73" s="508"/>
      <c r="B73" s="505"/>
      <c r="C73" s="87" t="s">
        <v>1526</v>
      </c>
      <c r="D73" s="89" t="s">
        <v>1523</v>
      </c>
      <c r="E73" s="596"/>
      <c r="F73" s="596"/>
      <c r="G73" s="596"/>
      <c r="H73" s="596"/>
      <c r="I73" s="596"/>
      <c r="J73" s="596"/>
      <c r="K73" s="596"/>
      <c r="L73" s="596"/>
      <c r="M73" s="596"/>
      <c r="N73" s="596"/>
      <c r="O73" s="596"/>
      <c r="P73" s="596"/>
      <c r="Q73" s="596" t="s">
        <v>7</v>
      </c>
    </row>
    <row r="74" spans="1:17" ht="36">
      <c r="A74" s="502" t="s">
        <v>350</v>
      </c>
      <c r="B74" s="501" t="s">
        <v>349</v>
      </c>
      <c r="C74" s="87" t="s">
        <v>251</v>
      </c>
      <c r="D74" s="88" t="s">
        <v>143</v>
      </c>
      <c r="E74" s="596" t="s">
        <v>7</v>
      </c>
      <c r="F74" s="596"/>
      <c r="G74" s="596"/>
      <c r="H74" s="596"/>
      <c r="I74" s="596"/>
      <c r="J74" s="596"/>
      <c r="K74" s="596"/>
      <c r="L74" s="596"/>
      <c r="M74" s="596"/>
      <c r="N74" s="596"/>
      <c r="O74" s="596" t="s">
        <v>7</v>
      </c>
      <c r="P74" s="596"/>
      <c r="Q74" s="596"/>
    </row>
    <row r="75" spans="1:17" ht="48">
      <c r="A75" s="502"/>
      <c r="B75" s="501"/>
      <c r="C75" s="87" t="s">
        <v>252</v>
      </c>
      <c r="D75" s="88" t="s">
        <v>147</v>
      </c>
      <c r="E75" s="596"/>
      <c r="F75" s="596"/>
      <c r="G75" s="596"/>
      <c r="H75" s="596"/>
      <c r="I75" s="596"/>
      <c r="J75" s="596"/>
      <c r="K75" s="596"/>
      <c r="L75" s="596"/>
      <c r="M75" s="596"/>
      <c r="N75" s="596"/>
      <c r="O75" s="596" t="s">
        <v>7</v>
      </c>
      <c r="P75" s="596"/>
      <c r="Q75" s="596"/>
    </row>
    <row r="76" spans="1:17" ht="36">
      <c r="A76" s="502"/>
      <c r="B76" s="501"/>
      <c r="C76" s="87" t="s">
        <v>253</v>
      </c>
      <c r="D76" s="89" t="s">
        <v>148</v>
      </c>
      <c r="E76" s="596"/>
      <c r="F76" s="596"/>
      <c r="G76" s="596"/>
      <c r="H76" s="596"/>
      <c r="I76" s="596"/>
      <c r="J76" s="596"/>
      <c r="K76" s="596"/>
      <c r="L76" s="596"/>
      <c r="M76" s="596"/>
      <c r="N76" s="596"/>
      <c r="O76" s="596" t="s">
        <v>7</v>
      </c>
      <c r="P76" s="596"/>
      <c r="Q76" s="596" t="s">
        <v>7</v>
      </c>
    </row>
    <row r="77" spans="1:17" ht="24">
      <c r="A77" s="502"/>
      <c r="B77" s="501"/>
      <c r="C77" s="87" t="s">
        <v>254</v>
      </c>
      <c r="D77" s="89" t="s">
        <v>149</v>
      </c>
      <c r="E77" s="596"/>
      <c r="F77" s="596"/>
      <c r="G77" s="596"/>
      <c r="H77" s="596"/>
      <c r="I77" s="596"/>
      <c r="J77" s="596"/>
      <c r="K77" s="596"/>
      <c r="L77" s="596"/>
      <c r="M77" s="596"/>
      <c r="N77" s="596"/>
      <c r="O77" s="596" t="s">
        <v>7</v>
      </c>
      <c r="P77" s="596"/>
      <c r="Q77" s="596"/>
    </row>
    <row r="78" spans="1:17" ht="24">
      <c r="A78" s="502"/>
      <c r="B78" s="501"/>
      <c r="C78" s="87" t="s">
        <v>255</v>
      </c>
      <c r="D78" s="89" t="s">
        <v>144</v>
      </c>
      <c r="E78" s="596"/>
      <c r="F78" s="596"/>
      <c r="G78" s="596"/>
      <c r="H78" s="596"/>
      <c r="I78" s="596"/>
      <c r="J78" s="596"/>
      <c r="K78" s="596"/>
      <c r="L78" s="596"/>
      <c r="M78" s="596"/>
      <c r="N78" s="596"/>
      <c r="O78" s="596" t="s">
        <v>7</v>
      </c>
      <c r="P78" s="596"/>
      <c r="Q78" s="596"/>
    </row>
    <row r="79" spans="1:17" ht="85.5" customHeight="1">
      <c r="A79" s="502"/>
      <c r="B79" s="501" t="s">
        <v>348</v>
      </c>
      <c r="C79" s="87" t="s">
        <v>256</v>
      </c>
      <c r="D79" s="89" t="s">
        <v>319</v>
      </c>
      <c r="E79" s="596"/>
      <c r="F79" s="596"/>
      <c r="G79" s="596"/>
      <c r="H79" s="596"/>
      <c r="I79" s="596"/>
      <c r="J79" s="596"/>
      <c r="K79" s="596"/>
      <c r="L79" s="596"/>
      <c r="M79" s="596"/>
      <c r="N79" s="596"/>
      <c r="O79" s="596"/>
      <c r="P79" s="596"/>
      <c r="Q79" s="596"/>
    </row>
    <row r="80" spans="1:17" ht="85.5" customHeight="1">
      <c r="A80" s="502"/>
      <c r="B80" s="501"/>
      <c r="C80" s="87" t="s">
        <v>257</v>
      </c>
      <c r="D80" s="89" t="s">
        <v>75</v>
      </c>
      <c r="E80" s="596"/>
      <c r="F80" s="596"/>
      <c r="G80" s="596"/>
      <c r="H80" s="596"/>
      <c r="I80" s="596"/>
      <c r="J80" s="596"/>
      <c r="K80" s="596"/>
      <c r="L80" s="596"/>
      <c r="M80" s="596"/>
      <c r="N80" s="596"/>
      <c r="O80" s="596"/>
      <c r="P80" s="596"/>
      <c r="Q80" s="596"/>
    </row>
    <row r="81" spans="1:17" ht="63.75" customHeight="1">
      <c r="A81" s="502"/>
      <c r="B81" s="501" t="s">
        <v>347</v>
      </c>
      <c r="C81" s="87" t="s">
        <v>258</v>
      </c>
      <c r="D81" s="89" t="s">
        <v>312</v>
      </c>
      <c r="E81" s="596"/>
      <c r="F81" s="596"/>
      <c r="G81" s="596"/>
      <c r="H81" s="596"/>
      <c r="I81" s="596"/>
      <c r="J81" s="596"/>
      <c r="K81" s="596"/>
      <c r="L81" s="596"/>
      <c r="M81" s="596"/>
      <c r="N81" s="596"/>
      <c r="O81" s="596"/>
      <c r="P81" s="596"/>
      <c r="Q81" s="596"/>
    </row>
    <row r="82" spans="1:17" ht="63.75" customHeight="1">
      <c r="A82" s="502"/>
      <c r="B82" s="501"/>
      <c r="C82" s="87" t="s">
        <v>259</v>
      </c>
      <c r="D82" s="89" t="s">
        <v>78</v>
      </c>
      <c r="E82" s="596"/>
      <c r="F82" s="596"/>
      <c r="G82" s="596"/>
      <c r="H82" s="596"/>
      <c r="I82" s="596"/>
      <c r="J82" s="596"/>
      <c r="K82" s="596"/>
      <c r="L82" s="596"/>
      <c r="M82" s="596"/>
      <c r="N82" s="596"/>
      <c r="O82" s="596"/>
      <c r="P82" s="596"/>
      <c r="Q82" s="596"/>
    </row>
    <row r="83" spans="1:17" ht="63.75" customHeight="1">
      <c r="A83" s="502"/>
      <c r="B83" s="501"/>
      <c r="C83" s="87" t="s">
        <v>260</v>
      </c>
      <c r="D83" s="89" t="s">
        <v>1631</v>
      </c>
      <c r="E83" s="596"/>
      <c r="F83" s="596"/>
      <c r="G83" s="596"/>
      <c r="H83" s="596"/>
      <c r="I83" s="596"/>
      <c r="J83" s="596"/>
      <c r="K83" s="596"/>
      <c r="L83" s="596"/>
      <c r="M83" s="596"/>
      <c r="N83" s="596"/>
      <c r="O83" s="596"/>
      <c r="P83" s="596"/>
      <c r="Q83" s="596"/>
    </row>
    <row r="84" spans="1:17" ht="63.75" customHeight="1">
      <c r="A84" s="502"/>
      <c r="B84" s="501"/>
      <c r="C84" s="87" t="s">
        <v>261</v>
      </c>
      <c r="D84" s="89" t="s">
        <v>1561</v>
      </c>
      <c r="E84" s="596"/>
      <c r="F84" s="596"/>
      <c r="G84" s="596"/>
      <c r="H84" s="596"/>
      <c r="I84" s="596"/>
      <c r="J84" s="596"/>
      <c r="K84" s="596"/>
      <c r="L84" s="596" t="s">
        <v>7</v>
      </c>
      <c r="M84" s="596"/>
      <c r="N84" s="596"/>
      <c r="O84" s="596"/>
      <c r="P84" s="596"/>
      <c r="Q84" s="596"/>
    </row>
    <row r="85" spans="1:17" ht="63.75" customHeight="1">
      <c r="A85" s="502"/>
      <c r="B85" s="501"/>
      <c r="C85" s="87" t="s">
        <v>262</v>
      </c>
      <c r="D85" s="89" t="s">
        <v>1562</v>
      </c>
      <c r="E85" s="596"/>
      <c r="F85" s="596"/>
      <c r="G85" s="596"/>
      <c r="H85" s="596"/>
      <c r="I85" s="596"/>
      <c r="J85" s="596"/>
      <c r="K85" s="596"/>
      <c r="L85" s="596" t="s">
        <v>7</v>
      </c>
      <c r="M85" s="596"/>
      <c r="N85" s="596"/>
      <c r="O85" s="596"/>
      <c r="P85" s="596"/>
      <c r="Q85" s="596"/>
    </row>
    <row r="86" spans="1:17" ht="86.25" customHeight="1">
      <c r="A86" s="502"/>
      <c r="B86" s="501" t="s">
        <v>485</v>
      </c>
      <c r="C86" s="87" t="s">
        <v>263</v>
      </c>
      <c r="D86" s="88" t="s">
        <v>82</v>
      </c>
      <c r="E86" s="596"/>
      <c r="F86" s="596"/>
      <c r="G86" s="596"/>
      <c r="H86" s="596"/>
      <c r="I86" s="596"/>
      <c r="J86" s="596"/>
      <c r="K86" s="596"/>
      <c r="L86" s="596"/>
      <c r="M86" s="596"/>
      <c r="N86" s="596"/>
      <c r="O86" s="596"/>
      <c r="P86" s="596"/>
      <c r="Q86" s="596"/>
    </row>
    <row r="87" spans="1:17" ht="86.25" customHeight="1">
      <c r="A87" s="502"/>
      <c r="B87" s="501"/>
      <c r="C87" s="87" t="s">
        <v>275</v>
      </c>
      <c r="D87" s="88" t="s">
        <v>268</v>
      </c>
      <c r="E87" s="596"/>
      <c r="F87" s="596"/>
      <c r="G87" s="596"/>
      <c r="H87" s="596"/>
      <c r="I87" s="596"/>
      <c r="J87" s="596"/>
      <c r="K87" s="596"/>
      <c r="L87" s="596"/>
      <c r="M87" s="596"/>
      <c r="N87" s="596"/>
      <c r="O87" s="596"/>
      <c r="P87" s="596"/>
      <c r="Q87" s="596"/>
    </row>
    <row r="88" spans="1:17" ht="36.75">
      <c r="A88" s="502"/>
      <c r="B88" s="501"/>
      <c r="C88" s="87" t="s">
        <v>276</v>
      </c>
      <c r="D88" s="86" t="s">
        <v>345</v>
      </c>
      <c r="E88" s="597"/>
      <c r="F88" s="597"/>
      <c r="G88" s="597"/>
      <c r="H88" s="597"/>
      <c r="I88" s="597"/>
      <c r="J88" s="597"/>
      <c r="K88" s="597"/>
      <c r="L88" s="597"/>
      <c r="M88" s="597"/>
      <c r="N88" s="597"/>
      <c r="O88" s="597"/>
      <c r="P88" s="597"/>
      <c r="Q88" s="597"/>
    </row>
    <row r="89" spans="1:17" ht="48.75">
      <c r="A89" s="502"/>
      <c r="B89" s="501"/>
      <c r="C89" s="87" t="s">
        <v>277</v>
      </c>
      <c r="D89" s="86" t="s">
        <v>270</v>
      </c>
      <c r="E89" s="597"/>
      <c r="F89" s="597"/>
      <c r="G89" s="597"/>
      <c r="H89" s="597"/>
      <c r="I89" s="597"/>
      <c r="J89" s="597"/>
      <c r="K89" s="597"/>
      <c r="L89" s="597"/>
      <c r="M89" s="597"/>
      <c r="N89" s="597"/>
      <c r="O89" s="597"/>
      <c r="P89" s="597"/>
      <c r="Q89" s="597"/>
    </row>
    <row r="90" spans="1:17" ht="34.5" customHeight="1">
      <c r="A90" s="502"/>
      <c r="B90" s="501"/>
      <c r="C90" s="87" t="s">
        <v>1589</v>
      </c>
      <c r="D90" s="86" t="s">
        <v>271</v>
      </c>
      <c r="E90" s="597"/>
      <c r="F90" s="597"/>
      <c r="G90" s="597"/>
      <c r="H90" s="597"/>
      <c r="I90" s="597"/>
      <c r="J90" s="597"/>
      <c r="K90" s="597"/>
      <c r="L90" s="597"/>
      <c r="M90" s="597"/>
      <c r="N90" s="597"/>
      <c r="O90" s="597"/>
      <c r="P90" s="597"/>
      <c r="Q90" s="597"/>
    </row>
  </sheetData>
  <sheetProtection password="DDCC" sheet="1" objects="1" scenarios="1"/>
  <mergeCells count="32">
    <mergeCell ref="A1:B2"/>
    <mergeCell ref="C1:C2"/>
    <mergeCell ref="D1:D2"/>
    <mergeCell ref="A23:A31"/>
    <mergeCell ref="B23:B25"/>
    <mergeCell ref="B30:B31"/>
    <mergeCell ref="B26:B29"/>
    <mergeCell ref="A3:A22"/>
    <mergeCell ref="B3:B7"/>
    <mergeCell ref="B8:B11"/>
    <mergeCell ref="B12:B18"/>
    <mergeCell ref="B19:B22"/>
    <mergeCell ref="A32:A39"/>
    <mergeCell ref="B32:B33"/>
    <mergeCell ref="B34:B35"/>
    <mergeCell ref="B36:B37"/>
    <mergeCell ref="B38:B39"/>
    <mergeCell ref="A52:A63"/>
    <mergeCell ref="B52:B57"/>
    <mergeCell ref="B58:B61"/>
    <mergeCell ref="B62:B63"/>
    <mergeCell ref="B40:B49"/>
    <mergeCell ref="A40:A51"/>
    <mergeCell ref="B50:B51"/>
    <mergeCell ref="B70:B73"/>
    <mergeCell ref="B64:B69"/>
    <mergeCell ref="A64:A73"/>
    <mergeCell ref="B81:B85"/>
    <mergeCell ref="B86:B90"/>
    <mergeCell ref="A74:A90"/>
    <mergeCell ref="B74:B78"/>
    <mergeCell ref="B79:B8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91"/>
  <sheetViews>
    <sheetView showGridLines="0" showRowColHeaders="0" zoomScale="90" zoomScaleNormal="90" workbookViewId="0">
      <pane xSplit="4" ySplit="3" topLeftCell="E4" activePane="bottomRight" state="frozen"/>
      <selection pane="topRight" activeCell="C1" sqref="C1"/>
      <selection pane="bottomLeft" activeCell="A3" sqref="A3"/>
      <selection pane="bottomRight" activeCell="D4" sqref="D4"/>
    </sheetView>
  </sheetViews>
  <sheetFormatPr baseColWidth="10" defaultColWidth="0" defaultRowHeight="12" zeroHeight="1"/>
  <cols>
    <col min="1" max="1" width="2.85546875" style="85" customWidth="1"/>
    <col min="2" max="2" width="12.140625" style="84" customWidth="1"/>
    <col min="3" max="3" width="6.42578125" style="83" customWidth="1"/>
    <col min="4" max="4" width="34.7109375" style="82" customWidth="1"/>
    <col min="5" max="41" width="19.7109375" style="82" customWidth="1"/>
    <col min="42" max="52" width="19.5703125" style="82" customWidth="1"/>
    <col min="53" max="61" width="19.7109375" style="82" customWidth="1"/>
    <col min="62" max="16384" width="11.42578125" style="82" hidden="1"/>
  </cols>
  <sheetData>
    <row r="1" spans="1:61" s="96" customFormat="1" ht="44.25" customHeight="1">
      <c r="A1" s="511"/>
      <c r="B1" s="512"/>
      <c r="C1" s="510" t="s">
        <v>431</v>
      </c>
      <c r="D1" s="515"/>
      <c r="E1" s="510" t="s">
        <v>646</v>
      </c>
      <c r="F1" s="510"/>
      <c r="G1" s="510"/>
      <c r="H1" s="510"/>
      <c r="I1" s="510"/>
      <c r="J1" s="510"/>
      <c r="K1" s="510"/>
      <c r="L1" s="510"/>
      <c r="M1" s="510"/>
      <c r="N1" s="510"/>
      <c r="O1" s="510"/>
      <c r="P1" s="520" t="s">
        <v>645</v>
      </c>
      <c r="Q1" s="521"/>
      <c r="R1" s="521"/>
      <c r="S1" s="521"/>
      <c r="T1" s="521"/>
      <c r="U1" s="521"/>
      <c r="V1" s="521"/>
      <c r="W1" s="521"/>
      <c r="X1" s="521"/>
      <c r="Y1" s="521"/>
      <c r="Z1" s="522"/>
      <c r="AA1" s="520" t="s">
        <v>644</v>
      </c>
      <c r="AB1" s="521"/>
      <c r="AC1" s="521"/>
      <c r="AD1" s="522"/>
      <c r="AE1" s="523" t="s">
        <v>643</v>
      </c>
      <c r="AF1" s="524"/>
      <c r="AG1" s="524"/>
      <c r="AH1" s="524"/>
      <c r="AI1" s="524"/>
      <c r="AJ1" s="524"/>
      <c r="AK1" s="524"/>
      <c r="AL1" s="524"/>
      <c r="AM1" s="524"/>
      <c r="AN1" s="524"/>
      <c r="AO1" s="524"/>
      <c r="AP1" s="524"/>
      <c r="AQ1" s="513" t="s">
        <v>642</v>
      </c>
      <c r="AR1" s="513"/>
      <c r="AS1" s="513"/>
      <c r="AT1" s="513"/>
      <c r="AU1" s="513"/>
      <c r="AV1" s="513"/>
      <c r="AW1" s="510" t="s">
        <v>641</v>
      </c>
      <c r="AX1" s="510"/>
      <c r="AY1" s="510"/>
      <c r="AZ1" s="510"/>
      <c r="BA1" s="510"/>
      <c r="BB1" s="510"/>
      <c r="BC1" s="510"/>
      <c r="BD1" s="510"/>
      <c r="BE1" s="510"/>
      <c r="BF1" s="510"/>
      <c r="BG1" s="510"/>
      <c r="BH1" s="510"/>
      <c r="BI1" s="510"/>
    </row>
    <row r="2" spans="1:61" s="96" customFormat="1" ht="19.5" customHeight="1">
      <c r="A2" s="511"/>
      <c r="B2" s="512"/>
      <c r="C2" s="516"/>
      <c r="D2" s="515"/>
      <c r="E2" s="228" t="s">
        <v>640</v>
      </c>
      <c r="F2" s="93" t="s">
        <v>639</v>
      </c>
      <c r="G2" s="93" t="s">
        <v>638</v>
      </c>
      <c r="H2" s="93" t="s">
        <v>637</v>
      </c>
      <c r="I2" s="93" t="s">
        <v>636</v>
      </c>
      <c r="J2" s="93" t="s">
        <v>635</v>
      </c>
      <c r="K2" s="93" t="s">
        <v>634</v>
      </c>
      <c r="L2" s="93" t="s">
        <v>633</v>
      </c>
      <c r="M2" s="93" t="s">
        <v>632</v>
      </c>
      <c r="N2" s="93" t="s">
        <v>631</v>
      </c>
      <c r="O2" s="93" t="s">
        <v>630</v>
      </c>
      <c r="P2" s="93" t="s">
        <v>629</v>
      </c>
      <c r="Q2" s="93" t="s">
        <v>628</v>
      </c>
      <c r="R2" s="93" t="s">
        <v>627</v>
      </c>
      <c r="S2" s="93" t="s">
        <v>626</v>
      </c>
      <c r="T2" s="93" t="s">
        <v>625</v>
      </c>
      <c r="U2" s="93" t="s">
        <v>624</v>
      </c>
      <c r="V2" s="93" t="s">
        <v>623</v>
      </c>
      <c r="W2" s="93" t="s">
        <v>622</v>
      </c>
      <c r="X2" s="93" t="s">
        <v>621</v>
      </c>
      <c r="Y2" s="93" t="s">
        <v>620</v>
      </c>
      <c r="Z2" s="93" t="s">
        <v>619</v>
      </c>
      <c r="AA2" s="93" t="s">
        <v>618</v>
      </c>
      <c r="AB2" s="93" t="s">
        <v>617</v>
      </c>
      <c r="AC2" s="93" t="s">
        <v>616</v>
      </c>
      <c r="AD2" s="93" t="s">
        <v>615</v>
      </c>
      <c r="AE2" s="93" t="s">
        <v>614</v>
      </c>
      <c r="AF2" s="226" t="s">
        <v>613</v>
      </c>
      <c r="AG2" s="226" t="s">
        <v>612</v>
      </c>
      <c r="AH2" s="226" t="s">
        <v>611</v>
      </c>
      <c r="AI2" s="226" t="s">
        <v>610</v>
      </c>
      <c r="AJ2" s="226" t="s">
        <v>609</v>
      </c>
      <c r="AK2" s="226" t="s">
        <v>608</v>
      </c>
      <c r="AL2" s="226" t="s">
        <v>607</v>
      </c>
      <c r="AM2" s="226" t="s">
        <v>606</v>
      </c>
      <c r="AN2" s="226" t="s">
        <v>605</v>
      </c>
      <c r="AO2" s="226" t="s">
        <v>604</v>
      </c>
      <c r="AP2" s="226" t="s">
        <v>603</v>
      </c>
      <c r="AQ2" s="226" t="s">
        <v>602</v>
      </c>
      <c r="AR2" s="226" t="s">
        <v>601</v>
      </c>
      <c r="AS2" s="226" t="s">
        <v>600</v>
      </c>
      <c r="AT2" s="226" t="s">
        <v>599</v>
      </c>
      <c r="AU2" s="226" t="s">
        <v>598</v>
      </c>
      <c r="AV2" s="226" t="s">
        <v>597</v>
      </c>
      <c r="AW2" s="226" t="s">
        <v>596</v>
      </c>
      <c r="AX2" s="226" t="s">
        <v>595</v>
      </c>
      <c r="AY2" s="226" t="s">
        <v>594</v>
      </c>
      <c r="AZ2" s="226" t="s">
        <v>593</v>
      </c>
      <c r="BA2" s="226" t="s">
        <v>592</v>
      </c>
      <c r="BB2" s="226" t="s">
        <v>591</v>
      </c>
      <c r="BC2" s="226" t="s">
        <v>590</v>
      </c>
      <c r="BD2" s="226" t="s">
        <v>589</v>
      </c>
      <c r="BE2" s="226" t="s">
        <v>588</v>
      </c>
      <c r="BF2" s="226" t="s">
        <v>587</v>
      </c>
      <c r="BG2" s="226" t="s">
        <v>586</v>
      </c>
      <c r="BH2" s="226" t="s">
        <v>585</v>
      </c>
      <c r="BI2" s="226" t="s">
        <v>584</v>
      </c>
    </row>
    <row r="3" spans="1:61" s="94" customFormat="1" ht="92.25" customHeight="1">
      <c r="A3" s="513"/>
      <c r="B3" s="514"/>
      <c r="C3" s="516"/>
      <c r="D3" s="515"/>
      <c r="E3" s="95" t="s">
        <v>583</v>
      </c>
      <c r="F3" s="95" t="s">
        <v>582</v>
      </c>
      <c r="G3" s="95" t="s">
        <v>581</v>
      </c>
      <c r="H3" s="95" t="s">
        <v>580</v>
      </c>
      <c r="I3" s="95" t="s">
        <v>579</v>
      </c>
      <c r="J3" s="95" t="s">
        <v>578</v>
      </c>
      <c r="K3" s="95" t="s">
        <v>577</v>
      </c>
      <c r="L3" s="95" t="s">
        <v>576</v>
      </c>
      <c r="M3" s="95" t="s">
        <v>575</v>
      </c>
      <c r="N3" s="95" t="s">
        <v>574</v>
      </c>
      <c r="O3" s="95" t="s">
        <v>573</v>
      </c>
      <c r="P3" s="95" t="s">
        <v>572</v>
      </c>
      <c r="Q3" s="95" t="s">
        <v>571</v>
      </c>
      <c r="R3" s="95" t="s">
        <v>570</v>
      </c>
      <c r="S3" s="95" t="s">
        <v>569</v>
      </c>
      <c r="T3" s="95" t="s">
        <v>568</v>
      </c>
      <c r="U3" s="95" t="s">
        <v>567</v>
      </c>
      <c r="V3" s="95" t="s">
        <v>566</v>
      </c>
      <c r="W3" s="97" t="s">
        <v>565</v>
      </c>
      <c r="X3" s="95" t="s">
        <v>564</v>
      </c>
      <c r="Y3" s="95" t="s">
        <v>563</v>
      </c>
      <c r="Z3" s="95" t="s">
        <v>562</v>
      </c>
      <c r="AA3" s="95" t="s">
        <v>561</v>
      </c>
      <c r="AB3" s="95" t="s">
        <v>560</v>
      </c>
      <c r="AC3" s="95" t="s">
        <v>559</v>
      </c>
      <c r="AD3" s="95" t="s">
        <v>558</v>
      </c>
      <c r="AE3" s="95" t="s">
        <v>557</v>
      </c>
      <c r="AF3" s="95" t="s">
        <v>556</v>
      </c>
      <c r="AG3" s="95" t="s">
        <v>555</v>
      </c>
      <c r="AH3" s="95" t="s">
        <v>554</v>
      </c>
      <c r="AI3" s="95" t="s">
        <v>553</v>
      </c>
      <c r="AJ3" s="97" t="s">
        <v>552</v>
      </c>
      <c r="AK3" s="95" t="s">
        <v>551</v>
      </c>
      <c r="AL3" s="95" t="s">
        <v>550</v>
      </c>
      <c r="AM3" s="95" t="s">
        <v>549</v>
      </c>
      <c r="AN3" s="95" t="s">
        <v>548</v>
      </c>
      <c r="AO3" s="95" t="s">
        <v>547</v>
      </c>
      <c r="AP3" s="95" t="s">
        <v>546</v>
      </c>
      <c r="AQ3" s="95" t="s">
        <v>545</v>
      </c>
      <c r="AR3" s="95" t="s">
        <v>544</v>
      </c>
      <c r="AS3" s="95" t="s">
        <v>543</v>
      </c>
      <c r="AT3" s="95" t="s">
        <v>542</v>
      </c>
      <c r="AU3" s="95" t="s">
        <v>541</v>
      </c>
      <c r="AV3" s="99" t="s">
        <v>540</v>
      </c>
      <c r="AW3" s="95" t="s">
        <v>539</v>
      </c>
      <c r="AX3" s="95" t="s">
        <v>538</v>
      </c>
      <c r="AY3" s="95" t="s">
        <v>537</v>
      </c>
      <c r="AZ3" s="95" t="s">
        <v>536</v>
      </c>
      <c r="BA3" s="95" t="s">
        <v>535</v>
      </c>
      <c r="BB3" s="95" t="s">
        <v>534</v>
      </c>
      <c r="BC3" s="95" t="s">
        <v>533</v>
      </c>
      <c r="BD3" s="95" t="s">
        <v>532</v>
      </c>
      <c r="BE3" s="95" t="s">
        <v>531</v>
      </c>
      <c r="BF3" s="95" t="s">
        <v>530</v>
      </c>
      <c r="BG3" s="95" t="s">
        <v>529</v>
      </c>
      <c r="BH3" s="95" t="s">
        <v>528</v>
      </c>
      <c r="BI3" s="95" t="s">
        <v>527</v>
      </c>
    </row>
    <row r="4" spans="1:61" ht="72">
      <c r="A4" s="502" t="s">
        <v>378</v>
      </c>
      <c r="B4" s="501" t="s">
        <v>377</v>
      </c>
      <c r="C4" s="93" t="s">
        <v>160</v>
      </c>
      <c r="D4" s="92" t="s">
        <v>376</v>
      </c>
      <c r="E4" s="596"/>
      <c r="F4" s="596"/>
      <c r="G4" s="596"/>
      <c r="H4" s="596"/>
      <c r="I4" s="596"/>
      <c r="J4" s="596"/>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c r="AT4" s="596"/>
      <c r="AU4" s="596"/>
      <c r="AV4" s="599"/>
      <c r="AW4" s="596"/>
      <c r="AX4" s="596"/>
      <c r="AY4" s="596"/>
      <c r="AZ4" s="596"/>
      <c r="BA4" s="596"/>
      <c r="BB4" s="596"/>
      <c r="BC4" s="596"/>
      <c r="BD4" s="596"/>
      <c r="BE4" s="596"/>
      <c r="BF4" s="596"/>
      <c r="BG4" s="596"/>
      <c r="BH4" s="596"/>
      <c r="BI4" s="596"/>
    </row>
    <row r="5" spans="1:61" ht="60">
      <c r="A5" s="502"/>
      <c r="B5" s="501"/>
      <c r="C5" s="93" t="s">
        <v>161</v>
      </c>
      <c r="D5" s="92" t="s">
        <v>24</v>
      </c>
      <c r="E5" s="596"/>
      <c r="F5" s="596"/>
      <c r="G5" s="596"/>
      <c r="H5" s="596"/>
      <c r="I5" s="596"/>
      <c r="J5" s="596"/>
      <c r="K5" s="596"/>
      <c r="L5" s="596"/>
      <c r="M5" s="596"/>
      <c r="N5" s="596"/>
      <c r="O5" s="596"/>
      <c r="P5" s="596"/>
      <c r="Q5" s="596"/>
      <c r="R5" s="596"/>
      <c r="S5" s="596"/>
      <c r="T5" s="596"/>
      <c r="U5" s="596"/>
      <c r="V5" s="596"/>
      <c r="W5" s="596"/>
      <c r="X5" s="596"/>
      <c r="Y5" s="596"/>
      <c r="Z5" s="596"/>
      <c r="AA5" s="596"/>
      <c r="AB5" s="596"/>
      <c r="AC5" s="596" t="s">
        <v>7</v>
      </c>
      <c r="AD5" s="596"/>
      <c r="AE5" s="596"/>
      <c r="AF5" s="596"/>
      <c r="AG5" s="596"/>
      <c r="AH5" s="596"/>
      <c r="AI5" s="596"/>
      <c r="AJ5" s="596"/>
      <c r="AK5" s="596"/>
      <c r="AL5" s="596"/>
      <c r="AM5" s="596"/>
      <c r="AN5" s="596"/>
      <c r="AO5" s="596"/>
      <c r="AP5" s="596"/>
      <c r="AQ5" s="596"/>
      <c r="AR5" s="596"/>
      <c r="AS5" s="596"/>
      <c r="AT5" s="596"/>
      <c r="AU5" s="596"/>
      <c r="AV5" s="599"/>
      <c r="AW5" s="596"/>
      <c r="AX5" s="596"/>
      <c r="AY5" s="596"/>
      <c r="AZ5" s="596"/>
      <c r="BA5" s="596"/>
      <c r="BB5" s="596"/>
      <c r="BC5" s="596"/>
      <c r="BD5" s="596"/>
      <c r="BE5" s="596"/>
      <c r="BF5" s="596"/>
      <c r="BG5" s="596"/>
      <c r="BH5" s="596"/>
      <c r="BI5" s="596"/>
    </row>
    <row r="6" spans="1:61" ht="48">
      <c r="A6" s="502"/>
      <c r="B6" s="501"/>
      <c r="C6" s="87" t="s">
        <v>162</v>
      </c>
      <c r="D6" s="88" t="s">
        <v>25</v>
      </c>
      <c r="E6" s="596"/>
      <c r="F6" s="596"/>
      <c r="G6" s="596"/>
      <c r="H6" s="596"/>
      <c r="I6" s="596"/>
      <c r="J6" s="596"/>
      <c r="K6" s="596"/>
      <c r="L6" s="596"/>
      <c r="M6" s="596"/>
      <c r="N6" s="596"/>
      <c r="O6" s="596"/>
      <c r="P6" s="596"/>
      <c r="Q6" s="596"/>
      <c r="R6" s="596"/>
      <c r="S6" s="596"/>
      <c r="T6" s="596"/>
      <c r="U6" s="596"/>
      <c r="V6" s="596"/>
      <c r="W6" s="596"/>
      <c r="X6" s="596"/>
      <c r="Y6" s="596"/>
      <c r="Z6" s="596"/>
      <c r="AA6" s="596"/>
      <c r="AB6" s="596"/>
      <c r="AC6" s="596" t="s">
        <v>7</v>
      </c>
      <c r="AD6" s="596"/>
      <c r="AE6" s="596"/>
      <c r="AF6" s="596"/>
      <c r="AG6" s="596"/>
      <c r="AH6" s="596"/>
      <c r="AI6" s="596"/>
      <c r="AJ6" s="596"/>
      <c r="AK6" s="596"/>
      <c r="AL6" s="596"/>
      <c r="AM6" s="596"/>
      <c r="AN6" s="596"/>
      <c r="AO6" s="596"/>
      <c r="AP6" s="596"/>
      <c r="AQ6" s="596"/>
      <c r="AR6" s="596"/>
      <c r="AS6" s="596"/>
      <c r="AT6" s="596"/>
      <c r="AU6" s="596" t="s">
        <v>7</v>
      </c>
      <c r="AV6" s="599"/>
      <c r="AW6" s="596"/>
      <c r="AX6" s="596" t="s">
        <v>7</v>
      </c>
      <c r="AY6" s="596"/>
      <c r="AZ6" s="596"/>
      <c r="BA6" s="596"/>
      <c r="BB6" s="596"/>
      <c r="BC6" s="596"/>
      <c r="BD6" s="596"/>
      <c r="BE6" s="596"/>
      <c r="BF6" s="596"/>
      <c r="BG6" s="596"/>
      <c r="BH6" s="596"/>
      <c r="BI6" s="596"/>
    </row>
    <row r="7" spans="1:61" ht="72">
      <c r="A7" s="502"/>
      <c r="B7" s="501"/>
      <c r="C7" s="87" t="s">
        <v>163</v>
      </c>
      <c r="D7" s="88" t="s">
        <v>96</v>
      </c>
      <c r="E7" s="596"/>
      <c r="F7" s="596"/>
      <c r="G7" s="596"/>
      <c r="H7" s="596"/>
      <c r="I7" s="596"/>
      <c r="J7" s="596"/>
      <c r="K7" s="596"/>
      <c r="L7" s="596"/>
      <c r="M7" s="596"/>
      <c r="N7" s="596"/>
      <c r="O7" s="596"/>
      <c r="P7" s="596"/>
      <c r="Q7" s="596"/>
      <c r="R7" s="596"/>
      <c r="S7" s="596"/>
      <c r="T7" s="596"/>
      <c r="U7" s="596"/>
      <c r="V7" s="596"/>
      <c r="W7" s="596"/>
      <c r="X7" s="596"/>
      <c r="Y7" s="596"/>
      <c r="Z7" s="596"/>
      <c r="AA7" s="596" t="s">
        <v>7</v>
      </c>
      <c r="AB7" s="596"/>
      <c r="AC7" s="596" t="s">
        <v>7</v>
      </c>
      <c r="AD7" s="596" t="s">
        <v>7</v>
      </c>
      <c r="AE7" s="596"/>
      <c r="AF7" s="596"/>
      <c r="AG7" s="596"/>
      <c r="AH7" s="596"/>
      <c r="AI7" s="596"/>
      <c r="AJ7" s="596" t="s">
        <v>7</v>
      </c>
      <c r="AK7" s="596"/>
      <c r="AL7" s="596"/>
      <c r="AM7" s="596"/>
      <c r="AN7" s="596"/>
      <c r="AO7" s="596"/>
      <c r="AP7" s="596"/>
      <c r="AQ7" s="596"/>
      <c r="AR7" s="596"/>
      <c r="AS7" s="596"/>
      <c r="AT7" s="596"/>
      <c r="AU7" s="596" t="s">
        <v>7</v>
      </c>
      <c r="AV7" s="599" t="s">
        <v>7</v>
      </c>
      <c r="AW7" s="596"/>
      <c r="AX7" s="596" t="s">
        <v>7</v>
      </c>
      <c r="AY7" s="596"/>
      <c r="AZ7" s="596"/>
      <c r="BA7" s="596"/>
      <c r="BB7" s="596"/>
      <c r="BC7" s="596" t="s">
        <v>7</v>
      </c>
      <c r="BD7" s="596"/>
      <c r="BE7" s="596"/>
      <c r="BF7" s="596"/>
      <c r="BG7" s="596"/>
      <c r="BH7" s="596"/>
      <c r="BI7" s="596"/>
    </row>
    <row r="8" spans="1:61" ht="34.5" customHeight="1">
      <c r="A8" s="502"/>
      <c r="B8" s="501"/>
      <c r="C8" s="87" t="s">
        <v>164</v>
      </c>
      <c r="D8" s="88" t="s">
        <v>22</v>
      </c>
      <c r="E8" s="596"/>
      <c r="F8" s="596"/>
      <c r="G8" s="596"/>
      <c r="H8" s="596"/>
      <c r="I8" s="596"/>
      <c r="J8" s="596"/>
      <c r="K8" s="596"/>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t="s">
        <v>7</v>
      </c>
      <c r="AU8" s="596"/>
      <c r="AV8" s="599"/>
      <c r="AW8" s="596"/>
      <c r="AX8" s="596"/>
      <c r="AY8" s="596"/>
      <c r="AZ8" s="596"/>
      <c r="BA8" s="596"/>
      <c r="BB8" s="596"/>
      <c r="BC8" s="596"/>
      <c r="BD8" s="596"/>
      <c r="BE8" s="596"/>
      <c r="BF8" s="596"/>
      <c r="BG8" s="596"/>
      <c r="BH8" s="596"/>
      <c r="BI8" s="596"/>
    </row>
    <row r="9" spans="1:61" ht="51.75" customHeight="1">
      <c r="A9" s="502"/>
      <c r="B9" s="501" t="s">
        <v>375</v>
      </c>
      <c r="C9" s="87" t="s">
        <v>165</v>
      </c>
      <c r="D9" s="88" t="s">
        <v>95</v>
      </c>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9"/>
      <c r="AW9" s="596"/>
      <c r="AX9" s="596"/>
      <c r="AY9" s="596"/>
      <c r="AZ9" s="596"/>
      <c r="BA9" s="596"/>
      <c r="BB9" s="596"/>
      <c r="BC9" s="596"/>
      <c r="BD9" s="596"/>
      <c r="BE9" s="596"/>
      <c r="BF9" s="596"/>
      <c r="BG9" s="596"/>
      <c r="BH9" s="596"/>
      <c r="BI9" s="596"/>
    </row>
    <row r="10" spans="1:61" ht="51.75" customHeight="1">
      <c r="A10" s="502"/>
      <c r="B10" s="501"/>
      <c r="C10" s="87" t="s">
        <v>166</v>
      </c>
      <c r="D10" s="88" t="s">
        <v>16</v>
      </c>
      <c r="E10" s="596"/>
      <c r="F10" s="596"/>
      <c r="G10" s="596"/>
      <c r="H10" s="596"/>
      <c r="I10" s="596"/>
      <c r="J10" s="596"/>
      <c r="K10" s="596"/>
      <c r="L10" s="596"/>
      <c r="M10" s="596"/>
      <c r="N10" s="596"/>
      <c r="O10" s="596"/>
      <c r="P10" s="596"/>
      <c r="Q10" s="596"/>
      <c r="R10" s="596"/>
      <c r="S10" s="596"/>
      <c r="T10" s="596"/>
      <c r="U10" s="596"/>
      <c r="V10" s="596"/>
      <c r="W10" s="596"/>
      <c r="X10" s="596"/>
      <c r="Y10" s="596"/>
      <c r="Z10" s="596"/>
      <c r="AA10" s="596"/>
      <c r="AB10" s="596"/>
      <c r="AC10" s="596"/>
      <c r="AD10" s="596"/>
      <c r="AE10" s="596"/>
      <c r="AF10" s="596"/>
      <c r="AG10" s="596"/>
      <c r="AH10" s="596"/>
      <c r="AI10" s="596"/>
      <c r="AJ10" s="596"/>
      <c r="AK10" s="596"/>
      <c r="AL10" s="596"/>
      <c r="AM10" s="596"/>
      <c r="AN10" s="596"/>
      <c r="AO10" s="596"/>
      <c r="AP10" s="596"/>
      <c r="AQ10" s="596"/>
      <c r="AR10" s="596"/>
      <c r="AS10" s="596"/>
      <c r="AT10" s="596"/>
      <c r="AU10" s="596"/>
      <c r="AV10" s="599"/>
      <c r="AW10" s="596"/>
      <c r="AX10" s="596"/>
      <c r="AY10" s="596"/>
      <c r="AZ10" s="596"/>
      <c r="BA10" s="596"/>
      <c r="BB10" s="596"/>
      <c r="BC10" s="596"/>
      <c r="BD10" s="596"/>
      <c r="BE10" s="596"/>
      <c r="BF10" s="596"/>
      <c r="BG10" s="596"/>
      <c r="BH10" s="596"/>
      <c r="BI10" s="596"/>
    </row>
    <row r="11" spans="1:61" ht="51.75" customHeight="1">
      <c r="A11" s="502"/>
      <c r="B11" s="501"/>
      <c r="C11" s="87" t="s">
        <v>167</v>
      </c>
      <c r="D11" s="88" t="s">
        <v>97</v>
      </c>
      <c r="E11" s="596"/>
      <c r="F11" s="596"/>
      <c r="G11" s="596"/>
      <c r="H11" s="596"/>
      <c r="I11" s="596"/>
      <c r="J11" s="596"/>
      <c r="K11" s="596"/>
      <c r="L11" s="596"/>
      <c r="M11" s="596"/>
      <c r="N11" s="596"/>
      <c r="O11" s="596"/>
      <c r="P11" s="596"/>
      <c r="Q11" s="596"/>
      <c r="R11" s="596"/>
      <c r="S11" s="596"/>
      <c r="T11" s="596"/>
      <c r="U11" s="596"/>
      <c r="V11" s="596"/>
      <c r="W11" s="596"/>
      <c r="X11" s="596"/>
      <c r="Y11" s="596"/>
      <c r="Z11" s="596"/>
      <c r="AA11" s="596"/>
      <c r="AB11" s="596"/>
      <c r="AC11" s="596"/>
      <c r="AD11" s="596"/>
      <c r="AE11" s="596"/>
      <c r="AF11" s="596"/>
      <c r="AG11" s="596"/>
      <c r="AH11" s="596"/>
      <c r="AI11" s="596"/>
      <c r="AJ11" s="596"/>
      <c r="AK11" s="596"/>
      <c r="AL11" s="596"/>
      <c r="AM11" s="596"/>
      <c r="AN11" s="596"/>
      <c r="AO11" s="596"/>
      <c r="AP11" s="596"/>
      <c r="AQ11" s="596"/>
      <c r="AR11" s="596"/>
      <c r="AS11" s="596"/>
      <c r="AT11" s="596"/>
      <c r="AU11" s="596"/>
      <c r="AV11" s="599"/>
      <c r="AW11" s="596"/>
      <c r="AX11" s="596"/>
      <c r="AY11" s="596"/>
      <c r="AZ11" s="596"/>
      <c r="BA11" s="596"/>
      <c r="BB11" s="596"/>
      <c r="BC11" s="596"/>
      <c r="BD11" s="596"/>
      <c r="BE11" s="596"/>
      <c r="BF11" s="596"/>
      <c r="BG11" s="596"/>
      <c r="BH11" s="596"/>
      <c r="BI11" s="596"/>
    </row>
    <row r="12" spans="1:61" ht="61.5" customHeight="1">
      <c r="A12" s="502"/>
      <c r="B12" s="501"/>
      <c r="C12" s="87" t="s">
        <v>168</v>
      </c>
      <c r="D12" s="88" t="s">
        <v>17</v>
      </c>
      <c r="E12" s="596"/>
      <c r="F12" s="596"/>
      <c r="G12" s="596"/>
      <c r="H12" s="596"/>
      <c r="I12" s="596"/>
      <c r="J12" s="596"/>
      <c r="K12" s="596"/>
      <c r="L12" s="596"/>
      <c r="M12" s="596"/>
      <c r="N12" s="596"/>
      <c r="O12" s="596"/>
      <c r="P12" s="596"/>
      <c r="Q12" s="596"/>
      <c r="R12" s="596"/>
      <c r="S12" s="596"/>
      <c r="T12" s="596"/>
      <c r="U12" s="596"/>
      <c r="V12" s="596"/>
      <c r="W12" s="596"/>
      <c r="X12" s="596"/>
      <c r="Y12" s="596"/>
      <c r="Z12" s="596"/>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9"/>
      <c r="AW12" s="596"/>
      <c r="AX12" s="596"/>
      <c r="AY12" s="596"/>
      <c r="AZ12" s="596"/>
      <c r="BA12" s="596"/>
      <c r="BB12" s="596"/>
      <c r="BC12" s="596"/>
      <c r="BD12" s="596"/>
      <c r="BE12" s="596"/>
      <c r="BF12" s="596"/>
      <c r="BG12" s="596"/>
      <c r="BH12" s="596"/>
      <c r="BI12" s="596"/>
    </row>
    <row r="13" spans="1:61" ht="72">
      <c r="A13" s="502"/>
      <c r="B13" s="501" t="s">
        <v>374</v>
      </c>
      <c r="C13" s="87" t="s">
        <v>169</v>
      </c>
      <c r="D13" s="88" t="s">
        <v>103</v>
      </c>
      <c r="E13" s="596"/>
      <c r="F13" s="596"/>
      <c r="G13" s="596"/>
      <c r="H13" s="596"/>
      <c r="I13" s="596"/>
      <c r="J13" s="596"/>
      <c r="K13" s="596"/>
      <c r="L13" s="596"/>
      <c r="M13" s="596"/>
      <c r="N13" s="596"/>
      <c r="O13" s="596"/>
      <c r="P13" s="596"/>
      <c r="Q13" s="596"/>
      <c r="R13" s="596"/>
      <c r="S13" s="596"/>
      <c r="T13" s="596"/>
      <c r="U13" s="596"/>
      <c r="V13" s="596"/>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9"/>
      <c r="AW13" s="596"/>
      <c r="AX13" s="596"/>
      <c r="AY13" s="596"/>
      <c r="AZ13" s="596"/>
      <c r="BA13" s="596"/>
      <c r="BB13" s="596"/>
      <c r="BC13" s="596"/>
      <c r="BD13" s="596"/>
      <c r="BE13" s="596"/>
      <c r="BF13" s="596"/>
      <c r="BG13" s="596"/>
      <c r="BH13" s="596"/>
      <c r="BI13" s="596"/>
    </row>
    <row r="14" spans="1:61" ht="60">
      <c r="A14" s="502"/>
      <c r="B14" s="501"/>
      <c r="C14" s="87" t="s">
        <v>170</v>
      </c>
      <c r="D14" s="88" t="s">
        <v>116</v>
      </c>
      <c r="E14" s="596"/>
      <c r="F14" s="596"/>
      <c r="G14" s="596"/>
      <c r="H14" s="596"/>
      <c r="I14" s="596"/>
      <c r="J14" s="596"/>
      <c r="K14" s="596"/>
      <c r="L14" s="596"/>
      <c r="M14" s="596"/>
      <c r="N14" s="596"/>
      <c r="O14" s="596"/>
      <c r="P14" s="596"/>
      <c r="Q14" s="596"/>
      <c r="R14" s="596"/>
      <c r="S14" s="596"/>
      <c r="T14" s="596"/>
      <c r="U14" s="596"/>
      <c r="V14" s="596"/>
      <c r="W14" s="596"/>
      <c r="X14" s="596"/>
      <c r="Y14" s="596"/>
      <c r="Z14" s="596"/>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9"/>
      <c r="AW14" s="596"/>
      <c r="AX14" s="596"/>
      <c r="AY14" s="596"/>
      <c r="AZ14" s="596"/>
      <c r="BA14" s="596"/>
      <c r="BB14" s="596"/>
      <c r="BC14" s="596"/>
      <c r="BD14" s="596"/>
      <c r="BE14" s="596"/>
      <c r="BF14" s="596"/>
      <c r="BG14" s="596"/>
      <c r="BH14" s="596"/>
      <c r="BI14" s="596"/>
    </row>
    <row r="15" spans="1:61" ht="36">
      <c r="A15" s="502"/>
      <c r="B15" s="501"/>
      <c r="C15" s="87" t="s">
        <v>171</v>
      </c>
      <c r="D15" s="88" t="s">
        <v>9</v>
      </c>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9"/>
      <c r="AW15" s="596"/>
      <c r="AX15" s="596"/>
      <c r="AY15" s="596"/>
      <c r="AZ15" s="596"/>
      <c r="BA15" s="596"/>
      <c r="BB15" s="596"/>
      <c r="BC15" s="596"/>
      <c r="BD15" s="596"/>
      <c r="BE15" s="596"/>
      <c r="BF15" s="596"/>
      <c r="BG15" s="596"/>
      <c r="BH15" s="596"/>
      <c r="BI15" s="596"/>
    </row>
    <row r="16" spans="1:61" ht="24">
      <c r="A16" s="502"/>
      <c r="B16" s="501"/>
      <c r="C16" s="87" t="s">
        <v>172</v>
      </c>
      <c r="D16" s="88" t="s">
        <v>18</v>
      </c>
      <c r="E16" s="596"/>
      <c r="F16" s="596"/>
      <c r="G16" s="596"/>
      <c r="H16" s="596"/>
      <c r="I16" s="596"/>
      <c r="J16" s="596"/>
      <c r="K16" s="596"/>
      <c r="L16" s="596"/>
      <c r="M16" s="596"/>
      <c r="N16" s="596"/>
      <c r="O16" s="596"/>
      <c r="P16" s="596"/>
      <c r="Q16" s="596"/>
      <c r="R16" s="596"/>
      <c r="S16" s="596"/>
      <c r="T16" s="596"/>
      <c r="U16" s="596"/>
      <c r="V16" s="596"/>
      <c r="W16" s="596"/>
      <c r="X16" s="596"/>
      <c r="Y16" s="596"/>
      <c r="Z16" s="596"/>
      <c r="AA16" s="596"/>
      <c r="AB16" s="596"/>
      <c r="AC16" s="596"/>
      <c r="AD16" s="596"/>
      <c r="AE16" s="596"/>
      <c r="AF16" s="596"/>
      <c r="AG16" s="596"/>
      <c r="AH16" s="596"/>
      <c r="AI16" s="596"/>
      <c r="AJ16" s="596"/>
      <c r="AK16" s="596"/>
      <c r="AL16" s="596"/>
      <c r="AM16" s="596"/>
      <c r="AN16" s="596"/>
      <c r="AO16" s="596"/>
      <c r="AP16" s="596"/>
      <c r="AQ16" s="596"/>
      <c r="AR16" s="596"/>
      <c r="AS16" s="596"/>
      <c r="AT16" s="596"/>
      <c r="AU16" s="596"/>
      <c r="AV16" s="599"/>
      <c r="AW16" s="596"/>
      <c r="AX16" s="596"/>
      <c r="AY16" s="596"/>
      <c r="AZ16" s="596"/>
      <c r="BA16" s="596"/>
      <c r="BB16" s="596"/>
      <c r="BC16" s="596"/>
      <c r="BD16" s="596"/>
      <c r="BE16" s="596"/>
      <c r="BF16" s="596"/>
      <c r="BG16" s="596"/>
      <c r="BH16" s="596"/>
      <c r="BI16" s="596"/>
    </row>
    <row r="17" spans="1:61" ht="24">
      <c r="A17" s="502"/>
      <c r="B17" s="501"/>
      <c r="C17" s="87" t="s">
        <v>173</v>
      </c>
      <c r="D17" s="88" t="s">
        <v>19</v>
      </c>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6"/>
      <c r="AJ17" s="596"/>
      <c r="AK17" s="596"/>
      <c r="AL17" s="596"/>
      <c r="AM17" s="596"/>
      <c r="AN17" s="596"/>
      <c r="AO17" s="596"/>
      <c r="AP17" s="596"/>
      <c r="AQ17" s="596"/>
      <c r="AR17" s="596"/>
      <c r="AS17" s="596"/>
      <c r="AT17" s="596"/>
      <c r="AU17" s="596"/>
      <c r="AV17" s="599"/>
      <c r="AW17" s="596"/>
      <c r="AX17" s="596"/>
      <c r="AY17" s="596"/>
      <c r="AZ17" s="596"/>
      <c r="BA17" s="596"/>
      <c r="BB17" s="596"/>
      <c r="BC17" s="596"/>
      <c r="BD17" s="596"/>
      <c r="BE17" s="596"/>
      <c r="BF17" s="596"/>
      <c r="BG17" s="596"/>
      <c r="BH17" s="596"/>
      <c r="BI17" s="596"/>
    </row>
    <row r="18" spans="1:61" ht="36">
      <c r="A18" s="502"/>
      <c r="B18" s="501"/>
      <c r="C18" s="87" t="s">
        <v>174</v>
      </c>
      <c r="D18" s="88" t="s">
        <v>34</v>
      </c>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9"/>
      <c r="AW18" s="596"/>
      <c r="AX18" s="596"/>
      <c r="AY18" s="596"/>
      <c r="AZ18" s="596"/>
      <c r="BA18" s="596"/>
      <c r="BB18" s="596"/>
      <c r="BC18" s="596"/>
      <c r="BD18" s="596"/>
      <c r="BE18" s="596"/>
      <c r="BF18" s="596"/>
      <c r="BG18" s="596"/>
      <c r="BH18" s="596"/>
      <c r="BI18" s="596"/>
    </row>
    <row r="19" spans="1:61" ht="24">
      <c r="A19" s="502"/>
      <c r="B19" s="501"/>
      <c r="C19" s="87" t="s">
        <v>175</v>
      </c>
      <c r="D19" s="88" t="s">
        <v>99</v>
      </c>
      <c r="E19" s="596" t="s">
        <v>7</v>
      </c>
      <c r="F19" s="596"/>
      <c r="G19" s="596"/>
      <c r="H19" s="596"/>
      <c r="I19" s="596"/>
      <c r="J19" s="596"/>
      <c r="K19" s="596"/>
      <c r="L19" s="596"/>
      <c r="M19" s="596"/>
      <c r="N19" s="596"/>
      <c r="O19" s="596"/>
      <c r="P19" s="596"/>
      <c r="Q19" s="596"/>
      <c r="R19" s="596"/>
      <c r="S19" s="596"/>
      <c r="T19" s="596"/>
      <c r="U19" s="596"/>
      <c r="V19" s="596"/>
      <c r="W19" s="596"/>
      <c r="X19" s="596"/>
      <c r="Y19" s="596"/>
      <c r="Z19" s="596"/>
      <c r="AA19" s="596"/>
      <c r="AB19" s="596"/>
      <c r="AC19" s="596"/>
      <c r="AD19" s="596"/>
      <c r="AE19" s="596"/>
      <c r="AF19" s="596"/>
      <c r="AG19" s="596"/>
      <c r="AH19" s="596"/>
      <c r="AI19" s="596" t="s">
        <v>7</v>
      </c>
      <c r="AJ19" s="596" t="s">
        <v>7</v>
      </c>
      <c r="AK19" s="596"/>
      <c r="AL19" s="596"/>
      <c r="AM19" s="596"/>
      <c r="AN19" s="596"/>
      <c r="AO19" s="596"/>
      <c r="AP19" s="596"/>
      <c r="AQ19" s="596"/>
      <c r="AR19" s="596"/>
      <c r="AS19" s="596"/>
      <c r="AT19" s="596"/>
      <c r="AU19" s="596"/>
      <c r="AV19" s="599"/>
      <c r="AW19" s="596" t="s">
        <v>7</v>
      </c>
      <c r="AX19" s="596"/>
      <c r="AY19" s="596"/>
      <c r="AZ19" s="596"/>
      <c r="BA19" s="596"/>
      <c r="BB19" s="596"/>
      <c r="BC19" s="596"/>
      <c r="BD19" s="596"/>
      <c r="BE19" s="596"/>
      <c r="BF19" s="596"/>
      <c r="BG19" s="596"/>
      <c r="BH19" s="596"/>
      <c r="BI19" s="596"/>
    </row>
    <row r="20" spans="1:61" ht="36">
      <c r="A20" s="502"/>
      <c r="B20" s="501" t="s">
        <v>373</v>
      </c>
      <c r="C20" s="87" t="s">
        <v>176</v>
      </c>
      <c r="D20" s="88" t="s">
        <v>119</v>
      </c>
      <c r="E20" s="596"/>
      <c r="F20" s="596"/>
      <c r="G20" s="596"/>
      <c r="H20" s="596"/>
      <c r="I20" s="596"/>
      <c r="J20" s="596"/>
      <c r="K20" s="596"/>
      <c r="L20" s="596"/>
      <c r="M20" s="596"/>
      <c r="N20" s="596"/>
      <c r="O20" s="596"/>
      <c r="P20" s="596"/>
      <c r="Q20" s="596"/>
      <c r="R20" s="596"/>
      <c r="S20" s="596"/>
      <c r="T20" s="596"/>
      <c r="U20" s="596"/>
      <c r="V20" s="596"/>
      <c r="W20" s="596"/>
      <c r="X20" s="596"/>
      <c r="Y20" s="596"/>
      <c r="Z20" s="596"/>
      <c r="AA20" s="596"/>
      <c r="AB20" s="596"/>
      <c r="AC20" s="596"/>
      <c r="AD20" s="596"/>
      <c r="AE20" s="596"/>
      <c r="AF20" s="596"/>
      <c r="AG20" s="596"/>
      <c r="AH20" s="596"/>
      <c r="AI20" s="596"/>
      <c r="AJ20" s="596"/>
      <c r="AK20" s="596"/>
      <c r="AL20" s="596"/>
      <c r="AM20" s="596"/>
      <c r="AN20" s="596"/>
      <c r="AO20" s="596"/>
      <c r="AP20" s="596"/>
      <c r="AQ20" s="596"/>
      <c r="AR20" s="596"/>
      <c r="AS20" s="596"/>
      <c r="AT20" s="596"/>
      <c r="AU20" s="596"/>
      <c r="AV20" s="599"/>
      <c r="AW20" s="596"/>
      <c r="AX20" s="596"/>
      <c r="AY20" s="596"/>
      <c r="AZ20" s="596"/>
      <c r="BA20" s="596"/>
      <c r="BB20" s="596"/>
      <c r="BC20" s="596"/>
      <c r="BD20" s="596"/>
      <c r="BE20" s="596"/>
      <c r="BF20" s="596"/>
      <c r="BG20" s="596"/>
      <c r="BH20" s="596"/>
      <c r="BI20" s="596"/>
    </row>
    <row r="21" spans="1:61" ht="24">
      <c r="A21" s="502"/>
      <c r="B21" s="501"/>
      <c r="C21" s="87" t="s">
        <v>177</v>
      </c>
      <c r="D21" s="88" t="s">
        <v>372</v>
      </c>
      <c r="E21" s="596"/>
      <c r="F21" s="596"/>
      <c r="G21" s="596"/>
      <c r="H21" s="596"/>
      <c r="I21" s="596"/>
      <c r="J21" s="596"/>
      <c r="K21" s="596"/>
      <c r="L21" s="596"/>
      <c r="M21" s="596"/>
      <c r="N21" s="596"/>
      <c r="O21" s="596"/>
      <c r="P21" s="596"/>
      <c r="Q21" s="596"/>
      <c r="R21" s="596"/>
      <c r="S21" s="596"/>
      <c r="T21" s="596"/>
      <c r="U21" s="596"/>
      <c r="V21" s="596"/>
      <c r="W21" s="596"/>
      <c r="X21" s="596"/>
      <c r="Y21" s="596"/>
      <c r="Z21" s="596"/>
      <c r="AA21" s="596"/>
      <c r="AB21" s="596"/>
      <c r="AC21" s="596"/>
      <c r="AD21" s="596"/>
      <c r="AE21" s="596"/>
      <c r="AF21" s="596"/>
      <c r="AG21" s="596"/>
      <c r="AH21" s="596"/>
      <c r="AI21" s="596"/>
      <c r="AJ21" s="596"/>
      <c r="AK21" s="596"/>
      <c r="AL21" s="596"/>
      <c r="AM21" s="596"/>
      <c r="AN21" s="596"/>
      <c r="AO21" s="596"/>
      <c r="AP21" s="596"/>
      <c r="AQ21" s="596"/>
      <c r="AR21" s="596"/>
      <c r="AS21" s="596"/>
      <c r="AT21" s="596"/>
      <c r="AU21" s="596"/>
      <c r="AV21" s="599"/>
      <c r="AW21" s="596"/>
      <c r="AX21" s="596"/>
      <c r="AY21" s="596"/>
      <c r="AZ21" s="596"/>
      <c r="BA21" s="596"/>
      <c r="BB21" s="596"/>
      <c r="BC21" s="596"/>
      <c r="BD21" s="596"/>
      <c r="BE21" s="596"/>
      <c r="BF21" s="596"/>
      <c r="BG21" s="596"/>
      <c r="BH21" s="596"/>
      <c r="BI21" s="596"/>
    </row>
    <row r="22" spans="1:61" ht="66" customHeight="1">
      <c r="A22" s="502"/>
      <c r="B22" s="501"/>
      <c r="C22" s="87" t="s">
        <v>178</v>
      </c>
      <c r="D22" s="88" t="s">
        <v>371</v>
      </c>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c r="AH22" s="596"/>
      <c r="AI22" s="596"/>
      <c r="AJ22" s="596"/>
      <c r="AK22" s="596"/>
      <c r="AL22" s="596"/>
      <c r="AM22" s="596"/>
      <c r="AN22" s="596"/>
      <c r="AO22" s="596"/>
      <c r="AP22" s="596"/>
      <c r="AQ22" s="596"/>
      <c r="AR22" s="596"/>
      <c r="AS22" s="596"/>
      <c r="AT22" s="596" t="s">
        <v>7</v>
      </c>
      <c r="AU22" s="596"/>
      <c r="AV22" s="599"/>
      <c r="AW22" s="596"/>
      <c r="AX22" s="596"/>
      <c r="AY22" s="596"/>
      <c r="AZ22" s="596"/>
      <c r="BA22" s="596"/>
      <c r="BB22" s="596"/>
      <c r="BC22" s="596"/>
      <c r="BD22" s="596"/>
      <c r="BE22" s="596"/>
      <c r="BF22" s="596"/>
      <c r="BG22" s="596"/>
      <c r="BH22" s="596"/>
      <c r="BI22" s="596"/>
    </row>
    <row r="23" spans="1:61" ht="60">
      <c r="A23" s="502"/>
      <c r="B23" s="501"/>
      <c r="C23" s="87" t="s">
        <v>179</v>
      </c>
      <c r="D23" s="88" t="s">
        <v>100</v>
      </c>
      <c r="E23" s="596"/>
      <c r="F23" s="596"/>
      <c r="G23" s="596"/>
      <c r="H23" s="596"/>
      <c r="I23" s="596"/>
      <c r="J23" s="596"/>
      <c r="K23" s="596"/>
      <c r="L23" s="596"/>
      <c r="M23" s="596"/>
      <c r="N23" s="596"/>
      <c r="O23" s="596"/>
      <c r="P23" s="596"/>
      <c r="Q23" s="596"/>
      <c r="R23" s="596"/>
      <c r="S23" s="596"/>
      <c r="T23" s="596"/>
      <c r="U23" s="596"/>
      <c r="V23" s="596"/>
      <c r="W23" s="596"/>
      <c r="X23" s="596"/>
      <c r="Y23" s="596"/>
      <c r="Z23" s="596"/>
      <c r="AA23" s="596"/>
      <c r="AB23" s="596"/>
      <c r="AC23" s="596"/>
      <c r="AD23" s="596"/>
      <c r="AE23" s="596"/>
      <c r="AF23" s="596"/>
      <c r="AG23" s="596"/>
      <c r="AH23" s="596"/>
      <c r="AI23" s="596"/>
      <c r="AJ23" s="596"/>
      <c r="AK23" s="596"/>
      <c r="AL23" s="596"/>
      <c r="AM23" s="596"/>
      <c r="AN23" s="596"/>
      <c r="AO23" s="596"/>
      <c r="AP23" s="596"/>
      <c r="AQ23" s="596"/>
      <c r="AR23" s="596"/>
      <c r="AS23" s="596"/>
      <c r="AT23" s="596" t="s">
        <v>7</v>
      </c>
      <c r="AU23" s="596"/>
      <c r="AV23" s="599"/>
      <c r="AW23" s="596"/>
      <c r="AX23" s="596"/>
      <c r="AY23" s="596"/>
      <c r="AZ23" s="596"/>
      <c r="BA23" s="596"/>
      <c r="BB23" s="596"/>
      <c r="BC23" s="596"/>
      <c r="BD23" s="596"/>
      <c r="BE23" s="596"/>
      <c r="BF23" s="596"/>
      <c r="BG23" s="596"/>
      <c r="BH23" s="596"/>
      <c r="BI23" s="596"/>
    </row>
    <row r="24" spans="1:61" ht="42" customHeight="1">
      <c r="A24" s="502" t="s">
        <v>370</v>
      </c>
      <c r="B24" s="501" t="s">
        <v>369</v>
      </c>
      <c r="C24" s="91" t="s">
        <v>185</v>
      </c>
      <c r="D24" s="89" t="s">
        <v>124</v>
      </c>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6"/>
      <c r="AJ24" s="596"/>
      <c r="AK24" s="596"/>
      <c r="AL24" s="596"/>
      <c r="AM24" s="596"/>
      <c r="AN24" s="596"/>
      <c r="AO24" s="596"/>
      <c r="AP24" s="596"/>
      <c r="AQ24" s="596"/>
      <c r="AR24" s="596"/>
      <c r="AS24" s="596"/>
      <c r="AT24" s="596"/>
      <c r="AU24" s="596"/>
      <c r="AV24" s="599"/>
      <c r="AW24" s="596"/>
      <c r="AX24" s="596"/>
      <c r="AY24" s="596"/>
      <c r="AZ24" s="596"/>
      <c r="BA24" s="596"/>
      <c r="BB24" s="596"/>
      <c r="BC24" s="596"/>
      <c r="BD24" s="596"/>
      <c r="BE24" s="596"/>
      <c r="BF24" s="596"/>
      <c r="BG24" s="596"/>
      <c r="BH24" s="596"/>
      <c r="BI24" s="596"/>
    </row>
    <row r="25" spans="1:61" ht="47.25" customHeight="1">
      <c r="A25" s="502"/>
      <c r="B25" s="501"/>
      <c r="C25" s="87" t="s">
        <v>184</v>
      </c>
      <c r="D25" s="89" t="s">
        <v>38</v>
      </c>
      <c r="E25" s="596"/>
      <c r="F25" s="596"/>
      <c r="G25" s="596"/>
      <c r="H25" s="596"/>
      <c r="I25" s="596"/>
      <c r="J25" s="596"/>
      <c r="K25" s="596"/>
      <c r="L25" s="596"/>
      <c r="M25" s="596"/>
      <c r="N25" s="596"/>
      <c r="O25" s="596"/>
      <c r="P25" s="596"/>
      <c r="Q25" s="596"/>
      <c r="R25" s="596"/>
      <c r="S25" s="596"/>
      <c r="T25" s="596"/>
      <c r="U25" s="596"/>
      <c r="V25" s="596"/>
      <c r="W25" s="596"/>
      <c r="X25" s="596"/>
      <c r="Y25" s="596"/>
      <c r="Z25" s="596"/>
      <c r="AA25" s="596"/>
      <c r="AB25" s="596"/>
      <c r="AC25" s="596"/>
      <c r="AD25" s="596"/>
      <c r="AE25" s="596"/>
      <c r="AF25" s="596"/>
      <c r="AG25" s="596"/>
      <c r="AH25" s="596"/>
      <c r="AI25" s="596"/>
      <c r="AJ25" s="596"/>
      <c r="AK25" s="596"/>
      <c r="AL25" s="596"/>
      <c r="AM25" s="596"/>
      <c r="AN25" s="596"/>
      <c r="AO25" s="596"/>
      <c r="AP25" s="596"/>
      <c r="AQ25" s="596"/>
      <c r="AR25" s="596"/>
      <c r="AS25" s="596"/>
      <c r="AT25" s="596"/>
      <c r="AU25" s="596"/>
      <c r="AV25" s="599"/>
      <c r="AW25" s="596"/>
      <c r="AX25" s="596"/>
      <c r="AY25" s="596"/>
      <c r="AZ25" s="596"/>
      <c r="BA25" s="596"/>
      <c r="BB25" s="596"/>
      <c r="BC25" s="596"/>
      <c r="BD25" s="596"/>
      <c r="BE25" s="596"/>
      <c r="BF25" s="596"/>
      <c r="BG25" s="596"/>
      <c r="BH25" s="596"/>
      <c r="BI25" s="596"/>
    </row>
    <row r="26" spans="1:61" ht="48">
      <c r="A26" s="502"/>
      <c r="B26" s="501"/>
      <c r="C26" s="87" t="s">
        <v>186</v>
      </c>
      <c r="D26" s="89" t="s">
        <v>39</v>
      </c>
      <c r="E26" s="596"/>
      <c r="F26" s="596"/>
      <c r="G26" s="596"/>
      <c r="H26" s="596"/>
      <c r="I26" s="596"/>
      <c r="J26" s="596"/>
      <c r="K26" s="596"/>
      <c r="L26" s="596"/>
      <c r="M26" s="596"/>
      <c r="N26" s="596"/>
      <c r="O26" s="596"/>
      <c r="P26" s="596"/>
      <c r="Q26" s="596"/>
      <c r="R26" s="596"/>
      <c r="S26" s="596"/>
      <c r="T26" s="596"/>
      <c r="U26" s="596"/>
      <c r="V26" s="596"/>
      <c r="W26" s="596"/>
      <c r="X26" s="596"/>
      <c r="Y26" s="596"/>
      <c r="Z26" s="596"/>
      <c r="AA26" s="596"/>
      <c r="AB26" s="596"/>
      <c r="AC26" s="596"/>
      <c r="AD26" s="596"/>
      <c r="AE26" s="596"/>
      <c r="AF26" s="596"/>
      <c r="AG26" s="596"/>
      <c r="AH26" s="596"/>
      <c r="AI26" s="596"/>
      <c r="AJ26" s="596"/>
      <c r="AK26" s="596"/>
      <c r="AL26" s="596"/>
      <c r="AM26" s="596"/>
      <c r="AN26" s="596"/>
      <c r="AO26" s="596"/>
      <c r="AP26" s="596"/>
      <c r="AQ26" s="596"/>
      <c r="AR26" s="596"/>
      <c r="AS26" s="596"/>
      <c r="AT26" s="596"/>
      <c r="AU26" s="596"/>
      <c r="AV26" s="599"/>
      <c r="AW26" s="596"/>
      <c r="AX26" s="596"/>
      <c r="AY26" s="596"/>
      <c r="AZ26" s="596"/>
      <c r="BA26" s="596"/>
      <c r="BB26" s="596"/>
      <c r="BC26" s="596"/>
      <c r="BD26" s="596"/>
      <c r="BE26" s="596"/>
      <c r="BF26" s="596"/>
      <c r="BG26" s="596"/>
      <c r="BH26" s="596"/>
      <c r="BI26" s="596"/>
    </row>
    <row r="27" spans="1:61" ht="88.5" customHeight="1">
      <c r="A27" s="502"/>
      <c r="B27" s="503" t="s">
        <v>368</v>
      </c>
      <c r="C27" s="87" t="s">
        <v>187</v>
      </c>
      <c r="D27" s="88" t="s">
        <v>101</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6"/>
      <c r="AG27" s="596"/>
      <c r="AH27" s="596"/>
      <c r="AI27" s="596"/>
      <c r="AJ27" s="596"/>
      <c r="AK27" s="596"/>
      <c r="AL27" s="596"/>
      <c r="AM27" s="596"/>
      <c r="AN27" s="596"/>
      <c r="AO27" s="596"/>
      <c r="AP27" s="596"/>
      <c r="AQ27" s="596"/>
      <c r="AR27" s="596"/>
      <c r="AS27" s="596"/>
      <c r="AT27" s="596"/>
      <c r="AU27" s="596"/>
      <c r="AV27" s="599"/>
      <c r="AW27" s="596"/>
      <c r="AX27" s="596"/>
      <c r="AY27" s="596"/>
      <c r="AZ27" s="596"/>
      <c r="BA27" s="596"/>
      <c r="BB27" s="596"/>
      <c r="BC27" s="596"/>
      <c r="BD27" s="596"/>
      <c r="BE27" s="596"/>
      <c r="BF27" s="596"/>
      <c r="BG27" s="596"/>
      <c r="BH27" s="596"/>
      <c r="BI27" s="596"/>
    </row>
    <row r="28" spans="1:61" ht="88.5" customHeight="1">
      <c r="A28" s="502"/>
      <c r="B28" s="504"/>
      <c r="C28" s="87" t="s">
        <v>188</v>
      </c>
      <c r="D28" s="88" t="s">
        <v>750</v>
      </c>
      <c r="E28" s="596"/>
      <c r="F28" s="596"/>
      <c r="G28" s="596"/>
      <c r="H28" s="596"/>
      <c r="I28" s="596"/>
      <c r="J28" s="596"/>
      <c r="K28" s="596"/>
      <c r="L28" s="596"/>
      <c r="M28" s="596"/>
      <c r="N28" s="596"/>
      <c r="O28" s="596"/>
      <c r="P28" s="596"/>
      <c r="Q28" s="596"/>
      <c r="R28" s="596"/>
      <c r="S28" s="596"/>
      <c r="T28" s="596"/>
      <c r="U28" s="596"/>
      <c r="V28" s="596"/>
      <c r="W28" s="596"/>
      <c r="X28" s="596"/>
      <c r="Y28" s="596"/>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9"/>
      <c r="AW28" s="596"/>
      <c r="AX28" s="596"/>
      <c r="AY28" s="596"/>
      <c r="AZ28" s="596"/>
      <c r="BA28" s="596"/>
      <c r="BB28" s="596"/>
      <c r="BC28" s="596"/>
      <c r="BD28" s="596"/>
      <c r="BE28" s="596"/>
      <c r="BF28" s="596"/>
      <c r="BG28" s="596"/>
      <c r="BH28" s="596"/>
      <c r="BI28" s="596"/>
    </row>
    <row r="29" spans="1:61" ht="88.5" customHeight="1">
      <c r="A29" s="502"/>
      <c r="B29" s="504"/>
      <c r="C29" s="87" t="s">
        <v>189</v>
      </c>
      <c r="D29" s="89" t="s">
        <v>104</v>
      </c>
      <c r="E29" s="596"/>
      <c r="F29" s="596"/>
      <c r="G29" s="596"/>
      <c r="H29" s="596"/>
      <c r="I29" s="596"/>
      <c r="J29" s="596"/>
      <c r="K29" s="596"/>
      <c r="L29" s="596"/>
      <c r="M29" s="596"/>
      <c r="N29" s="596"/>
      <c r="O29" s="596"/>
      <c r="P29" s="596"/>
      <c r="Q29" s="596"/>
      <c r="R29" s="596"/>
      <c r="S29" s="596"/>
      <c r="T29" s="596"/>
      <c r="U29" s="596"/>
      <c r="V29" s="596"/>
      <c r="W29" s="596"/>
      <c r="X29" s="596"/>
      <c r="Y29" s="596"/>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9"/>
      <c r="AW29" s="596"/>
      <c r="AX29" s="596"/>
      <c r="AY29" s="596"/>
      <c r="AZ29" s="596"/>
      <c r="BA29" s="596"/>
      <c r="BB29" s="596"/>
      <c r="BC29" s="596"/>
      <c r="BD29" s="596"/>
      <c r="BE29" s="596"/>
      <c r="BF29" s="596"/>
      <c r="BG29" s="596"/>
      <c r="BH29" s="596"/>
      <c r="BI29" s="596"/>
    </row>
    <row r="30" spans="1:61" ht="88.5" customHeight="1">
      <c r="A30" s="502"/>
      <c r="B30" s="505"/>
      <c r="C30" s="87" t="s">
        <v>190</v>
      </c>
      <c r="D30" s="89" t="s">
        <v>342</v>
      </c>
      <c r="E30" s="596"/>
      <c r="F30" s="596"/>
      <c r="G30" s="596"/>
      <c r="H30" s="596"/>
      <c r="I30" s="596"/>
      <c r="J30" s="596"/>
      <c r="K30" s="596"/>
      <c r="L30" s="596"/>
      <c r="M30" s="596"/>
      <c r="N30" s="596" t="s">
        <v>7</v>
      </c>
      <c r="O30" s="596"/>
      <c r="P30" s="596"/>
      <c r="Q30" s="596"/>
      <c r="R30" s="596"/>
      <c r="S30" s="596"/>
      <c r="T30" s="596"/>
      <c r="U30" s="596"/>
      <c r="V30" s="596"/>
      <c r="W30" s="596"/>
      <c r="X30" s="596"/>
      <c r="Y30" s="596"/>
      <c r="Z30" s="596"/>
      <c r="AA30" s="596"/>
      <c r="AB30" s="596"/>
      <c r="AC30" s="596"/>
      <c r="AD30" s="596"/>
      <c r="AE30" s="596" t="s">
        <v>7</v>
      </c>
      <c r="AF30" s="596"/>
      <c r="AG30" s="596"/>
      <c r="AH30" s="596"/>
      <c r="AI30" s="596"/>
      <c r="AJ30" s="596"/>
      <c r="AK30" s="596"/>
      <c r="AL30" s="596"/>
      <c r="AM30" s="596"/>
      <c r="AN30" s="596"/>
      <c r="AO30" s="596"/>
      <c r="AP30" s="596"/>
      <c r="AQ30" s="596"/>
      <c r="AR30" s="596"/>
      <c r="AS30" s="596"/>
      <c r="AT30" s="596"/>
      <c r="AU30" s="596"/>
      <c r="AV30" s="599"/>
      <c r="AW30" s="596"/>
      <c r="AX30" s="596"/>
      <c r="AY30" s="596"/>
      <c r="AZ30" s="596"/>
      <c r="BA30" s="596"/>
      <c r="BB30" s="596"/>
      <c r="BC30" s="596"/>
      <c r="BD30" s="596"/>
      <c r="BE30" s="596"/>
      <c r="BF30" s="596"/>
      <c r="BG30" s="596"/>
      <c r="BH30" s="596"/>
      <c r="BI30" s="596"/>
    </row>
    <row r="31" spans="1:61" ht="79.5" customHeight="1">
      <c r="A31" s="502"/>
      <c r="B31" s="501" t="s">
        <v>367</v>
      </c>
      <c r="C31" s="87" t="s">
        <v>191</v>
      </c>
      <c r="D31" s="88" t="s">
        <v>105</v>
      </c>
      <c r="E31" s="596"/>
      <c r="F31" s="596"/>
      <c r="G31" s="596"/>
      <c r="H31" s="596"/>
      <c r="I31" s="596"/>
      <c r="J31" s="596"/>
      <c r="K31" s="596"/>
      <c r="L31" s="596"/>
      <c r="M31" s="596"/>
      <c r="N31" s="596"/>
      <c r="O31" s="596"/>
      <c r="P31" s="596"/>
      <c r="Q31" s="596"/>
      <c r="R31" s="596"/>
      <c r="S31" s="596"/>
      <c r="T31" s="596"/>
      <c r="U31" s="596"/>
      <c r="V31" s="596"/>
      <c r="W31" s="596"/>
      <c r="X31" s="596"/>
      <c r="Y31" s="596"/>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9"/>
      <c r="AW31" s="596"/>
      <c r="AX31" s="596"/>
      <c r="AY31" s="596"/>
      <c r="AZ31" s="596"/>
      <c r="BA31" s="596"/>
      <c r="BB31" s="596"/>
      <c r="BC31" s="596"/>
      <c r="BD31" s="596"/>
      <c r="BE31" s="596"/>
      <c r="BF31" s="596"/>
      <c r="BG31" s="596"/>
      <c r="BH31" s="596"/>
      <c r="BI31" s="596"/>
    </row>
    <row r="32" spans="1:61" ht="64.5" customHeight="1">
      <c r="A32" s="502"/>
      <c r="B32" s="501"/>
      <c r="C32" s="87" t="s">
        <v>752</v>
      </c>
      <c r="D32" s="89" t="s">
        <v>151</v>
      </c>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9"/>
      <c r="AW32" s="596"/>
      <c r="AX32" s="596"/>
      <c r="AY32" s="596"/>
      <c r="AZ32" s="596"/>
      <c r="BA32" s="596"/>
      <c r="BB32" s="596"/>
      <c r="BC32" s="596"/>
      <c r="BD32" s="596"/>
      <c r="BE32" s="596"/>
      <c r="BF32" s="596"/>
      <c r="BG32" s="596"/>
      <c r="BH32" s="596"/>
      <c r="BI32" s="596"/>
    </row>
    <row r="33" spans="1:61" ht="99" customHeight="1">
      <c r="A33" s="502" t="s">
        <v>366</v>
      </c>
      <c r="B33" s="501" t="s">
        <v>365</v>
      </c>
      <c r="C33" s="87" t="s">
        <v>198</v>
      </c>
      <c r="D33" s="89" t="s">
        <v>128</v>
      </c>
      <c r="E33" s="596"/>
      <c r="F33" s="596"/>
      <c r="G33" s="596"/>
      <c r="H33" s="596"/>
      <c r="I33" s="596"/>
      <c r="J33" s="596"/>
      <c r="K33" s="596"/>
      <c r="L33" s="596"/>
      <c r="M33" s="596"/>
      <c r="N33" s="596"/>
      <c r="O33" s="596"/>
      <c r="P33" s="596"/>
      <c r="Q33" s="596"/>
      <c r="R33" s="596"/>
      <c r="S33" s="596"/>
      <c r="T33" s="596"/>
      <c r="U33" s="596"/>
      <c r="V33" s="596"/>
      <c r="W33" s="596"/>
      <c r="X33" s="596"/>
      <c r="Y33" s="596"/>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9"/>
      <c r="AW33" s="596"/>
      <c r="AX33" s="596"/>
      <c r="AY33" s="596"/>
      <c r="AZ33" s="596"/>
      <c r="BA33" s="596"/>
      <c r="BB33" s="596"/>
      <c r="BC33" s="596"/>
      <c r="BD33" s="596"/>
      <c r="BE33" s="596"/>
      <c r="BF33" s="596"/>
      <c r="BG33" s="596"/>
      <c r="BH33" s="596"/>
      <c r="BI33" s="596"/>
    </row>
    <row r="34" spans="1:61" ht="99" customHeight="1">
      <c r="A34" s="502"/>
      <c r="B34" s="501"/>
      <c r="C34" s="87" t="s">
        <v>199</v>
      </c>
      <c r="D34" s="89" t="s">
        <v>130</v>
      </c>
      <c r="E34" s="596"/>
      <c r="F34" s="596"/>
      <c r="G34" s="596"/>
      <c r="H34" s="596"/>
      <c r="I34" s="596"/>
      <c r="J34" s="596"/>
      <c r="K34" s="596"/>
      <c r="L34" s="596"/>
      <c r="M34" s="596"/>
      <c r="N34" s="596"/>
      <c r="O34" s="596"/>
      <c r="P34" s="596"/>
      <c r="Q34" s="596"/>
      <c r="R34" s="596"/>
      <c r="S34" s="59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9"/>
      <c r="AW34" s="596"/>
      <c r="AX34" s="596"/>
      <c r="AY34" s="596"/>
      <c r="AZ34" s="596"/>
      <c r="BA34" s="596"/>
      <c r="BB34" s="596"/>
      <c r="BC34" s="596"/>
      <c r="BD34" s="596"/>
      <c r="BE34" s="596"/>
      <c r="BF34" s="596"/>
      <c r="BG34" s="596"/>
      <c r="BH34" s="596"/>
      <c r="BI34" s="596"/>
    </row>
    <row r="35" spans="1:61" ht="78.75" customHeight="1">
      <c r="A35" s="502"/>
      <c r="B35" s="501" t="s">
        <v>364</v>
      </c>
      <c r="C35" s="87" t="s">
        <v>200</v>
      </c>
      <c r="D35" s="89" t="s">
        <v>107</v>
      </c>
      <c r="E35" s="596"/>
      <c r="F35" s="596"/>
      <c r="G35" s="596"/>
      <c r="H35" s="596"/>
      <c r="I35" s="596"/>
      <c r="J35" s="596"/>
      <c r="K35" s="596"/>
      <c r="L35" s="596"/>
      <c r="M35" s="596"/>
      <c r="N35" s="596"/>
      <c r="O35" s="596"/>
      <c r="P35" s="596"/>
      <c r="Q35" s="596"/>
      <c r="R35" s="596"/>
      <c r="S35" s="596"/>
      <c r="T35" s="596"/>
      <c r="U35" s="596"/>
      <c r="V35" s="596"/>
      <c r="W35" s="596"/>
      <c r="X35" s="596"/>
      <c r="Y35" s="596"/>
      <c r="Z35" s="596"/>
      <c r="AA35" s="596"/>
      <c r="AB35" s="596"/>
      <c r="AC35" s="596"/>
      <c r="AD35" s="596"/>
      <c r="AE35" s="596"/>
      <c r="AF35" s="596"/>
      <c r="AG35" s="596"/>
      <c r="AH35" s="596"/>
      <c r="AI35" s="596"/>
      <c r="AJ35" s="596"/>
      <c r="AK35" s="596"/>
      <c r="AL35" s="596"/>
      <c r="AM35" s="596"/>
      <c r="AN35" s="596"/>
      <c r="AO35" s="596"/>
      <c r="AP35" s="596"/>
      <c r="AQ35" s="596"/>
      <c r="AR35" s="596"/>
      <c r="AS35" s="596"/>
      <c r="AT35" s="596"/>
      <c r="AU35" s="596"/>
      <c r="AV35" s="599"/>
      <c r="AW35" s="596"/>
      <c r="AX35" s="596"/>
      <c r="AY35" s="596"/>
      <c r="AZ35" s="596"/>
      <c r="BA35" s="596"/>
      <c r="BB35" s="596"/>
      <c r="BC35" s="596"/>
      <c r="BD35" s="596"/>
      <c r="BE35" s="596"/>
      <c r="BF35" s="596"/>
      <c r="BG35" s="596"/>
      <c r="BH35" s="596"/>
      <c r="BI35" s="596"/>
    </row>
    <row r="36" spans="1:61" ht="78.75" customHeight="1">
      <c r="A36" s="502"/>
      <c r="B36" s="501"/>
      <c r="C36" s="87" t="s">
        <v>201</v>
      </c>
      <c r="D36" s="88" t="s">
        <v>109</v>
      </c>
      <c r="E36" s="596"/>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6"/>
      <c r="AO36" s="596"/>
      <c r="AP36" s="596"/>
      <c r="AQ36" s="596"/>
      <c r="AR36" s="596"/>
      <c r="AS36" s="596"/>
      <c r="AT36" s="596"/>
      <c r="AU36" s="596"/>
      <c r="AV36" s="599"/>
      <c r="AW36" s="596"/>
      <c r="AX36" s="596"/>
      <c r="AY36" s="596"/>
      <c r="AZ36" s="596"/>
      <c r="BA36" s="596"/>
      <c r="BB36" s="596"/>
      <c r="BC36" s="596"/>
      <c r="BD36" s="596"/>
      <c r="BE36" s="596"/>
      <c r="BF36" s="596"/>
      <c r="BG36" s="596"/>
      <c r="BH36" s="596"/>
      <c r="BI36" s="596"/>
    </row>
    <row r="37" spans="1:61" ht="86.25" customHeight="1">
      <c r="A37" s="502"/>
      <c r="B37" s="501" t="s">
        <v>363</v>
      </c>
      <c r="C37" s="87" t="s">
        <v>202</v>
      </c>
      <c r="D37" s="88" t="s">
        <v>110</v>
      </c>
      <c r="E37" s="596"/>
      <c r="F37" s="596"/>
      <c r="G37" s="596"/>
      <c r="H37" s="596"/>
      <c r="I37" s="596"/>
      <c r="J37" s="596"/>
      <c r="K37" s="596"/>
      <c r="L37" s="596"/>
      <c r="M37" s="596"/>
      <c r="N37" s="596"/>
      <c r="O37" s="596"/>
      <c r="P37" s="596"/>
      <c r="Q37" s="596"/>
      <c r="R37" s="596"/>
      <c r="S37" s="596"/>
      <c r="T37" s="596"/>
      <c r="U37" s="596"/>
      <c r="V37" s="596"/>
      <c r="W37" s="596"/>
      <c r="X37" s="596"/>
      <c r="Y37" s="596"/>
      <c r="Z37" s="596"/>
      <c r="AA37" s="596"/>
      <c r="AB37" s="596"/>
      <c r="AC37" s="596"/>
      <c r="AD37" s="596"/>
      <c r="AE37" s="596"/>
      <c r="AF37" s="596"/>
      <c r="AG37" s="596"/>
      <c r="AH37" s="596"/>
      <c r="AI37" s="596"/>
      <c r="AJ37" s="596"/>
      <c r="AK37" s="596"/>
      <c r="AL37" s="596"/>
      <c r="AM37" s="596"/>
      <c r="AN37" s="596"/>
      <c r="AO37" s="596"/>
      <c r="AP37" s="596"/>
      <c r="AQ37" s="596"/>
      <c r="AR37" s="596"/>
      <c r="AS37" s="596"/>
      <c r="AT37" s="596"/>
      <c r="AU37" s="596"/>
      <c r="AV37" s="599"/>
      <c r="AW37" s="596"/>
      <c r="AX37" s="596"/>
      <c r="AY37" s="596"/>
      <c r="AZ37" s="596"/>
      <c r="BA37" s="596"/>
      <c r="BB37" s="596"/>
      <c r="BC37" s="596"/>
      <c r="BD37" s="596"/>
      <c r="BE37" s="596"/>
      <c r="BF37" s="596"/>
      <c r="BG37" s="596"/>
      <c r="BH37" s="596"/>
      <c r="BI37" s="596"/>
    </row>
    <row r="38" spans="1:61" ht="86.25" customHeight="1">
      <c r="A38" s="502"/>
      <c r="B38" s="501"/>
      <c r="C38" s="87" t="s">
        <v>203</v>
      </c>
      <c r="D38" s="89" t="s">
        <v>45</v>
      </c>
      <c r="E38" s="596"/>
      <c r="F38" s="596"/>
      <c r="G38" s="596"/>
      <c r="H38" s="596"/>
      <c r="I38" s="596"/>
      <c r="J38" s="596"/>
      <c r="K38" s="596"/>
      <c r="L38" s="596"/>
      <c r="M38" s="596"/>
      <c r="N38" s="596"/>
      <c r="O38" s="596"/>
      <c r="P38" s="596"/>
      <c r="Q38" s="596"/>
      <c r="R38" s="596"/>
      <c r="S38" s="596"/>
      <c r="T38" s="596"/>
      <c r="U38" s="596"/>
      <c r="V38" s="596"/>
      <c r="W38" s="596"/>
      <c r="X38" s="596"/>
      <c r="Y38" s="596"/>
      <c r="Z38" s="596"/>
      <c r="AA38" s="596"/>
      <c r="AB38" s="596"/>
      <c r="AC38" s="596"/>
      <c r="AD38" s="596"/>
      <c r="AE38" s="596"/>
      <c r="AF38" s="596"/>
      <c r="AG38" s="596"/>
      <c r="AH38" s="596"/>
      <c r="AI38" s="596"/>
      <c r="AJ38" s="596"/>
      <c r="AK38" s="596"/>
      <c r="AL38" s="596"/>
      <c r="AM38" s="596"/>
      <c r="AN38" s="596"/>
      <c r="AO38" s="596"/>
      <c r="AP38" s="596"/>
      <c r="AQ38" s="596"/>
      <c r="AR38" s="596"/>
      <c r="AS38" s="596"/>
      <c r="AT38" s="596"/>
      <c r="AU38" s="596"/>
      <c r="AV38" s="599"/>
      <c r="AW38" s="596"/>
      <c r="AX38" s="596"/>
      <c r="AY38" s="596"/>
      <c r="AZ38" s="596"/>
      <c r="BA38" s="596"/>
      <c r="BB38" s="596"/>
      <c r="BC38" s="596"/>
      <c r="BD38" s="596"/>
      <c r="BE38" s="596"/>
      <c r="BF38" s="596"/>
      <c r="BG38" s="596"/>
      <c r="BH38" s="596"/>
      <c r="BI38" s="596"/>
    </row>
    <row r="39" spans="1:61" ht="85.5" customHeight="1">
      <c r="A39" s="502"/>
      <c r="B39" s="501" t="s">
        <v>362</v>
      </c>
      <c r="C39" s="87" t="s">
        <v>204</v>
      </c>
      <c r="D39" s="98" t="s">
        <v>48</v>
      </c>
      <c r="E39" s="596"/>
      <c r="F39" s="596"/>
      <c r="G39" s="596"/>
      <c r="H39" s="596"/>
      <c r="I39" s="596"/>
      <c r="J39" s="596"/>
      <c r="K39" s="596"/>
      <c r="L39" s="596"/>
      <c r="M39" s="596"/>
      <c r="N39" s="596"/>
      <c r="O39" s="596"/>
      <c r="P39" s="596"/>
      <c r="Q39" s="596"/>
      <c r="R39" s="596"/>
      <c r="S39" s="596"/>
      <c r="T39" s="596"/>
      <c r="U39" s="596"/>
      <c r="V39" s="596"/>
      <c r="W39" s="596"/>
      <c r="X39" s="596"/>
      <c r="Y39" s="596"/>
      <c r="Z39" s="596"/>
      <c r="AA39" s="596"/>
      <c r="AB39" s="596"/>
      <c r="AC39" s="596"/>
      <c r="AD39" s="596"/>
      <c r="AE39" s="596"/>
      <c r="AF39" s="596"/>
      <c r="AG39" s="596"/>
      <c r="AH39" s="596"/>
      <c r="AI39" s="596"/>
      <c r="AJ39" s="596"/>
      <c r="AK39" s="596"/>
      <c r="AL39" s="596"/>
      <c r="AM39" s="596"/>
      <c r="AN39" s="596"/>
      <c r="AO39" s="596"/>
      <c r="AP39" s="596"/>
      <c r="AQ39" s="596"/>
      <c r="AR39" s="596"/>
      <c r="AS39" s="596"/>
      <c r="AT39" s="596"/>
      <c r="AU39" s="596"/>
      <c r="AV39" s="599"/>
      <c r="AW39" s="596"/>
      <c r="AX39" s="596"/>
      <c r="AY39" s="596"/>
      <c r="AZ39" s="596"/>
      <c r="BA39" s="596"/>
      <c r="BB39" s="596"/>
      <c r="BC39" s="596"/>
      <c r="BD39" s="596"/>
      <c r="BE39" s="596"/>
      <c r="BF39" s="596"/>
      <c r="BG39" s="596"/>
      <c r="BH39" s="596"/>
      <c r="BI39" s="596"/>
    </row>
    <row r="40" spans="1:61" ht="85.5" customHeight="1">
      <c r="A40" s="502"/>
      <c r="B40" s="501"/>
      <c r="C40" s="87" t="s">
        <v>205</v>
      </c>
      <c r="D40" s="89" t="s">
        <v>236</v>
      </c>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9"/>
      <c r="AW40" s="596"/>
      <c r="AX40" s="596"/>
      <c r="AY40" s="596"/>
      <c r="AZ40" s="596"/>
      <c r="BA40" s="596"/>
      <c r="BB40" s="596"/>
      <c r="BC40" s="596"/>
      <c r="BD40" s="596"/>
      <c r="BE40" s="596"/>
      <c r="BF40" s="596"/>
      <c r="BG40" s="596"/>
      <c r="BH40" s="596"/>
      <c r="BI40" s="596"/>
    </row>
    <row r="41" spans="1:61" ht="60">
      <c r="A41" s="517" t="s">
        <v>361</v>
      </c>
      <c r="B41" s="503" t="s">
        <v>360</v>
      </c>
      <c r="C41" s="87" t="s">
        <v>240</v>
      </c>
      <c r="D41" s="88" t="s">
        <v>359</v>
      </c>
      <c r="E41" s="596"/>
      <c r="F41" s="596"/>
      <c r="G41" s="596"/>
      <c r="H41" s="596"/>
      <c r="I41" s="596"/>
      <c r="J41" s="596"/>
      <c r="K41" s="596"/>
      <c r="L41" s="596"/>
      <c r="M41" s="596" t="s">
        <v>7</v>
      </c>
      <c r="N41" s="596"/>
      <c r="O41" s="596" t="s">
        <v>7</v>
      </c>
      <c r="P41" s="596" t="s">
        <v>7</v>
      </c>
      <c r="Q41" s="596" t="s">
        <v>7</v>
      </c>
      <c r="R41" s="596"/>
      <c r="S41" s="596" t="s">
        <v>7</v>
      </c>
      <c r="T41" s="596"/>
      <c r="U41" s="596"/>
      <c r="V41" s="596"/>
      <c r="W41" s="596"/>
      <c r="X41" s="596" t="s">
        <v>7</v>
      </c>
      <c r="Y41" s="596"/>
      <c r="Z41" s="596"/>
      <c r="AA41" s="596"/>
      <c r="AB41" s="596"/>
      <c r="AC41" s="596"/>
      <c r="AD41" s="596"/>
      <c r="AE41" s="596"/>
      <c r="AF41" s="596" t="s">
        <v>7</v>
      </c>
      <c r="AG41" s="596" t="s">
        <v>7</v>
      </c>
      <c r="AH41" s="596" t="s">
        <v>7</v>
      </c>
      <c r="AI41" s="596"/>
      <c r="AJ41" s="596"/>
      <c r="AK41" s="596" t="s">
        <v>7</v>
      </c>
      <c r="AL41" s="596"/>
      <c r="AM41" s="596"/>
      <c r="AN41" s="596"/>
      <c r="AO41" s="596"/>
      <c r="AP41" s="596"/>
      <c r="AQ41" s="596" t="s">
        <v>7</v>
      </c>
      <c r="AR41" s="596"/>
      <c r="AS41" s="596"/>
      <c r="AT41" s="596"/>
      <c r="AU41" s="596"/>
      <c r="AV41" s="599"/>
      <c r="AW41" s="596"/>
      <c r="AX41" s="596"/>
      <c r="AY41" s="596" t="s">
        <v>7</v>
      </c>
      <c r="AZ41" s="596" t="s">
        <v>7</v>
      </c>
      <c r="BA41" s="596" t="s">
        <v>7</v>
      </c>
      <c r="BB41" s="596" t="s">
        <v>7</v>
      </c>
      <c r="BC41" s="596"/>
      <c r="BD41" s="596"/>
      <c r="BE41" s="596"/>
      <c r="BF41" s="596"/>
      <c r="BG41" s="596"/>
      <c r="BH41" s="596" t="s">
        <v>7</v>
      </c>
      <c r="BI41" s="596" t="s">
        <v>7</v>
      </c>
    </row>
    <row r="42" spans="1:61" ht="48">
      <c r="A42" s="518"/>
      <c r="B42" s="504"/>
      <c r="C42" s="87" t="s">
        <v>241</v>
      </c>
      <c r="D42" s="88" t="s">
        <v>291</v>
      </c>
      <c r="E42" s="596"/>
      <c r="F42" s="596"/>
      <c r="G42" s="596"/>
      <c r="H42" s="596"/>
      <c r="I42" s="596"/>
      <c r="J42" s="596"/>
      <c r="K42" s="596"/>
      <c r="L42" s="596"/>
      <c r="M42" s="596"/>
      <c r="N42" s="596"/>
      <c r="O42" s="596"/>
      <c r="P42" s="596"/>
      <c r="Q42" s="596"/>
      <c r="R42" s="596"/>
      <c r="S42" s="596"/>
      <c r="T42" s="596"/>
      <c r="U42" s="596"/>
      <c r="V42" s="596"/>
      <c r="W42" s="596"/>
      <c r="X42" s="596"/>
      <c r="Y42" s="596"/>
      <c r="Z42" s="596"/>
      <c r="AA42" s="596"/>
      <c r="AB42" s="596"/>
      <c r="AC42" s="596"/>
      <c r="AD42" s="596"/>
      <c r="AE42" s="596"/>
      <c r="AF42" s="596"/>
      <c r="AG42" s="596"/>
      <c r="AH42" s="596"/>
      <c r="AI42" s="596"/>
      <c r="AJ42" s="596"/>
      <c r="AK42" s="596" t="s">
        <v>7</v>
      </c>
      <c r="AL42" s="596"/>
      <c r="AM42" s="596"/>
      <c r="AN42" s="596"/>
      <c r="AO42" s="596"/>
      <c r="AP42" s="596"/>
      <c r="AQ42" s="596"/>
      <c r="AR42" s="596"/>
      <c r="AS42" s="596"/>
      <c r="AT42" s="596"/>
      <c r="AU42" s="596"/>
      <c r="AV42" s="599"/>
      <c r="AW42" s="596"/>
      <c r="AX42" s="596"/>
      <c r="AY42" s="596"/>
      <c r="AZ42" s="596"/>
      <c r="BA42" s="596" t="s">
        <v>7</v>
      </c>
      <c r="BB42" s="596"/>
      <c r="BC42" s="596"/>
      <c r="BD42" s="596"/>
      <c r="BE42" s="596"/>
      <c r="BF42" s="596"/>
      <c r="BG42" s="596"/>
      <c r="BH42" s="596"/>
      <c r="BI42" s="596"/>
    </row>
    <row r="43" spans="1:61" ht="48">
      <c r="A43" s="518"/>
      <c r="B43" s="504"/>
      <c r="C43" s="87" t="s">
        <v>242</v>
      </c>
      <c r="D43" s="88" t="s">
        <v>292</v>
      </c>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I43" s="596"/>
      <c r="AJ43" s="596"/>
      <c r="AK43" s="596"/>
      <c r="AL43" s="596"/>
      <c r="AM43" s="596"/>
      <c r="AN43" s="596"/>
      <c r="AO43" s="596"/>
      <c r="AP43" s="596"/>
      <c r="AQ43" s="596"/>
      <c r="AR43" s="596"/>
      <c r="AS43" s="596"/>
      <c r="AT43" s="596"/>
      <c r="AU43" s="596"/>
      <c r="AV43" s="599"/>
      <c r="AW43" s="596"/>
      <c r="AX43" s="596"/>
      <c r="AY43" s="596"/>
      <c r="AZ43" s="596"/>
      <c r="BA43" s="596" t="s">
        <v>7</v>
      </c>
      <c r="BB43" s="596"/>
      <c r="BC43" s="596"/>
      <c r="BD43" s="596"/>
      <c r="BE43" s="596"/>
      <c r="BF43" s="596"/>
      <c r="BG43" s="596"/>
      <c r="BH43" s="596"/>
      <c r="BI43" s="596"/>
    </row>
    <row r="44" spans="1:61" ht="84">
      <c r="A44" s="518"/>
      <c r="B44" s="504"/>
      <c r="C44" s="87" t="s">
        <v>243</v>
      </c>
      <c r="D44" s="88" t="s">
        <v>294</v>
      </c>
      <c r="E44" s="596"/>
      <c r="F44" s="596"/>
      <c r="G44" s="596"/>
      <c r="H44" s="596"/>
      <c r="I44" s="596"/>
      <c r="J44" s="596"/>
      <c r="K44" s="596"/>
      <c r="L44" s="596"/>
      <c r="M44" s="596"/>
      <c r="N44" s="596"/>
      <c r="O44" s="596"/>
      <c r="P44" s="596"/>
      <c r="Q44" s="596"/>
      <c r="R44" s="596"/>
      <c r="S44" s="596"/>
      <c r="T44" s="596"/>
      <c r="U44" s="596"/>
      <c r="V44" s="596"/>
      <c r="W44" s="596"/>
      <c r="X44" s="596" t="s">
        <v>7</v>
      </c>
      <c r="Y44" s="596"/>
      <c r="Z44" s="596"/>
      <c r="AA44" s="596"/>
      <c r="AB44" s="596"/>
      <c r="AC44" s="596"/>
      <c r="AD44" s="596"/>
      <c r="AE44" s="596"/>
      <c r="AF44" s="596" t="s">
        <v>7</v>
      </c>
      <c r="AG44" s="596"/>
      <c r="AH44" s="596" t="s">
        <v>7</v>
      </c>
      <c r="AI44" s="596"/>
      <c r="AJ44" s="596"/>
      <c r="AK44" s="596"/>
      <c r="AL44" s="596"/>
      <c r="AM44" s="596"/>
      <c r="AN44" s="596"/>
      <c r="AO44" s="596"/>
      <c r="AP44" s="596"/>
      <c r="AQ44" s="596"/>
      <c r="AR44" s="596"/>
      <c r="AS44" s="596"/>
      <c r="AT44" s="596"/>
      <c r="AU44" s="596"/>
      <c r="AV44" s="599"/>
      <c r="AW44" s="596"/>
      <c r="AX44" s="596"/>
      <c r="AY44" s="596" t="s">
        <v>7</v>
      </c>
      <c r="AZ44" s="596"/>
      <c r="BA44" s="596" t="s">
        <v>7</v>
      </c>
      <c r="BB44" s="596"/>
      <c r="BC44" s="596"/>
      <c r="BD44" s="596" t="s">
        <v>7</v>
      </c>
      <c r="BE44" s="596"/>
      <c r="BF44" s="596"/>
      <c r="BG44" s="596"/>
      <c r="BH44" s="596"/>
      <c r="BI44" s="596"/>
    </row>
    <row r="45" spans="1:61" ht="72">
      <c r="A45" s="518"/>
      <c r="B45" s="504"/>
      <c r="C45" s="87" t="s">
        <v>244</v>
      </c>
      <c r="D45" s="88" t="s">
        <v>296</v>
      </c>
      <c r="E45" s="596"/>
      <c r="F45" s="596"/>
      <c r="G45" s="596"/>
      <c r="H45" s="596"/>
      <c r="I45" s="596"/>
      <c r="J45" s="596"/>
      <c r="K45" s="596"/>
      <c r="L45" s="596"/>
      <c r="M45" s="596"/>
      <c r="N45" s="596"/>
      <c r="O45" s="596"/>
      <c r="P45" s="596"/>
      <c r="Q45" s="596"/>
      <c r="R45" s="596"/>
      <c r="S45" s="596"/>
      <c r="T45" s="596"/>
      <c r="U45" s="596"/>
      <c r="V45" s="596"/>
      <c r="W45" s="596"/>
      <c r="X45" s="596"/>
      <c r="Y45" s="596"/>
      <c r="Z45" s="596"/>
      <c r="AA45" s="596"/>
      <c r="AB45" s="596"/>
      <c r="AC45" s="596"/>
      <c r="AD45" s="596"/>
      <c r="AE45" s="596"/>
      <c r="AF45" s="596"/>
      <c r="AG45" s="596"/>
      <c r="AH45" s="596"/>
      <c r="AI45" s="596"/>
      <c r="AJ45" s="596"/>
      <c r="AK45" s="596"/>
      <c r="AL45" s="596"/>
      <c r="AM45" s="596"/>
      <c r="AN45" s="596"/>
      <c r="AO45" s="596"/>
      <c r="AP45" s="596"/>
      <c r="AQ45" s="596"/>
      <c r="AR45" s="596"/>
      <c r="AS45" s="596"/>
      <c r="AT45" s="596"/>
      <c r="AU45" s="596"/>
      <c r="AV45" s="599"/>
      <c r="AW45" s="596"/>
      <c r="AX45" s="596"/>
      <c r="AY45" s="596"/>
      <c r="AZ45" s="596"/>
      <c r="BA45" s="596" t="s">
        <v>7</v>
      </c>
      <c r="BB45" s="596"/>
      <c r="BC45" s="596"/>
      <c r="BD45" s="596"/>
      <c r="BE45" s="596"/>
      <c r="BF45" s="596"/>
      <c r="BG45" s="596"/>
      <c r="BH45" s="596"/>
      <c r="BI45" s="596"/>
    </row>
    <row r="46" spans="1:61" ht="72">
      <c r="A46" s="518"/>
      <c r="B46" s="504"/>
      <c r="C46" s="87" t="s">
        <v>245</v>
      </c>
      <c r="D46" s="88" t="s">
        <v>297</v>
      </c>
      <c r="E46" s="596"/>
      <c r="F46" s="596"/>
      <c r="G46" s="596"/>
      <c r="H46" s="596"/>
      <c r="I46" s="596"/>
      <c r="J46" s="596"/>
      <c r="K46" s="596"/>
      <c r="L46" s="596"/>
      <c r="M46" s="596"/>
      <c r="N46" s="596"/>
      <c r="O46" s="596"/>
      <c r="P46" s="596"/>
      <c r="Q46" s="596"/>
      <c r="R46" s="596"/>
      <c r="S46" s="596" t="s">
        <v>7</v>
      </c>
      <c r="T46" s="596"/>
      <c r="U46" s="596"/>
      <c r="V46" s="596"/>
      <c r="W46" s="596"/>
      <c r="X46" s="596"/>
      <c r="Y46" s="596"/>
      <c r="Z46" s="596"/>
      <c r="AA46" s="596"/>
      <c r="AB46" s="596"/>
      <c r="AC46" s="596"/>
      <c r="AD46" s="596"/>
      <c r="AE46" s="596"/>
      <c r="AF46" s="596"/>
      <c r="AG46" s="596"/>
      <c r="AH46" s="596"/>
      <c r="AI46" s="596"/>
      <c r="AJ46" s="596"/>
      <c r="AK46" s="596"/>
      <c r="AL46" s="596"/>
      <c r="AM46" s="596"/>
      <c r="AN46" s="596"/>
      <c r="AO46" s="596"/>
      <c r="AP46" s="596"/>
      <c r="AQ46" s="596"/>
      <c r="AR46" s="596"/>
      <c r="AS46" s="596"/>
      <c r="AT46" s="596"/>
      <c r="AU46" s="596"/>
      <c r="AV46" s="599"/>
      <c r="AW46" s="596"/>
      <c r="AX46" s="596"/>
      <c r="AY46" s="596"/>
      <c r="AZ46" s="596"/>
      <c r="BA46" s="596" t="s">
        <v>7</v>
      </c>
      <c r="BB46" s="596"/>
      <c r="BC46" s="596"/>
      <c r="BD46" s="596"/>
      <c r="BE46" s="596"/>
      <c r="BF46" s="596"/>
      <c r="BG46" s="596"/>
      <c r="BH46" s="596"/>
      <c r="BI46" s="596"/>
    </row>
    <row r="47" spans="1:61" ht="38.25" customHeight="1">
      <c r="A47" s="518"/>
      <c r="B47" s="504"/>
      <c r="C47" s="87" t="s">
        <v>246</v>
      </c>
      <c r="D47" s="88" t="s">
        <v>298</v>
      </c>
      <c r="E47" s="596"/>
      <c r="F47" s="596"/>
      <c r="G47" s="596"/>
      <c r="H47" s="596"/>
      <c r="I47" s="596"/>
      <c r="J47" s="596" t="s">
        <v>7</v>
      </c>
      <c r="K47" s="596"/>
      <c r="L47" s="596"/>
      <c r="M47" s="596"/>
      <c r="N47" s="596"/>
      <c r="O47" s="596" t="s">
        <v>7</v>
      </c>
      <c r="P47" s="596"/>
      <c r="Q47" s="596"/>
      <c r="R47" s="596"/>
      <c r="S47" s="596"/>
      <c r="T47" s="596"/>
      <c r="U47" s="596"/>
      <c r="V47" s="596"/>
      <c r="W47" s="596"/>
      <c r="X47" s="596"/>
      <c r="Y47" s="596"/>
      <c r="Z47" s="596"/>
      <c r="AA47" s="596"/>
      <c r="AB47" s="596"/>
      <c r="AC47" s="596"/>
      <c r="AD47" s="596"/>
      <c r="AE47" s="596"/>
      <c r="AF47" s="596"/>
      <c r="AG47" s="596" t="s">
        <v>7</v>
      </c>
      <c r="AH47" s="596"/>
      <c r="AI47" s="596"/>
      <c r="AJ47" s="596"/>
      <c r="AK47" s="596"/>
      <c r="AL47" s="596"/>
      <c r="AM47" s="596"/>
      <c r="AN47" s="596"/>
      <c r="AO47" s="596"/>
      <c r="AP47" s="596"/>
      <c r="AQ47" s="596"/>
      <c r="AR47" s="596"/>
      <c r="AS47" s="596"/>
      <c r="AT47" s="596"/>
      <c r="AU47" s="596"/>
      <c r="AV47" s="599"/>
      <c r="AW47" s="596"/>
      <c r="AX47" s="596"/>
      <c r="AY47" s="596"/>
      <c r="AZ47" s="596" t="s">
        <v>7</v>
      </c>
      <c r="BA47" s="596" t="s">
        <v>7</v>
      </c>
      <c r="BB47" s="596" t="s">
        <v>7</v>
      </c>
      <c r="BC47" s="596"/>
      <c r="BD47" s="596"/>
      <c r="BE47" s="596"/>
      <c r="BF47" s="596"/>
      <c r="BG47" s="596"/>
      <c r="BH47" s="596"/>
      <c r="BI47" s="596"/>
    </row>
    <row r="48" spans="1:61" ht="60">
      <c r="A48" s="518"/>
      <c r="B48" s="504"/>
      <c r="C48" s="87" t="s">
        <v>301</v>
      </c>
      <c r="D48" s="88" t="s">
        <v>1678</v>
      </c>
      <c r="E48" s="596"/>
      <c r="F48" s="596"/>
      <c r="G48" s="596"/>
      <c r="H48" s="596"/>
      <c r="I48" s="596"/>
      <c r="J48" s="596"/>
      <c r="K48" s="596"/>
      <c r="L48" s="596"/>
      <c r="M48" s="596"/>
      <c r="N48" s="596"/>
      <c r="O48" s="596"/>
      <c r="P48" s="596"/>
      <c r="Q48" s="596"/>
      <c r="R48" s="596"/>
      <c r="S48" s="596"/>
      <c r="T48" s="596"/>
      <c r="U48" s="596"/>
      <c r="V48" s="596"/>
      <c r="W48" s="596"/>
      <c r="X48" s="596"/>
      <c r="Y48" s="596"/>
      <c r="Z48" s="596"/>
      <c r="AA48" s="596"/>
      <c r="AB48" s="596"/>
      <c r="AC48" s="596"/>
      <c r="AD48" s="596"/>
      <c r="AE48" s="596"/>
      <c r="AF48" s="596"/>
      <c r="AG48" s="596"/>
      <c r="AH48" s="596"/>
      <c r="AI48" s="596"/>
      <c r="AJ48" s="596"/>
      <c r="AK48" s="596"/>
      <c r="AL48" s="596"/>
      <c r="AM48" s="596"/>
      <c r="AN48" s="596"/>
      <c r="AO48" s="596"/>
      <c r="AP48" s="596"/>
      <c r="AQ48" s="596"/>
      <c r="AR48" s="596"/>
      <c r="AS48" s="596"/>
      <c r="AT48" s="596"/>
      <c r="AU48" s="596"/>
      <c r="AV48" s="599"/>
      <c r="AW48" s="596"/>
      <c r="AX48" s="596"/>
      <c r="AY48" s="596"/>
      <c r="AZ48" s="596"/>
      <c r="BA48" s="596" t="s">
        <v>7</v>
      </c>
      <c r="BB48" s="596"/>
      <c r="BC48" s="596"/>
      <c r="BD48" s="596"/>
      <c r="BE48" s="596"/>
      <c r="BF48" s="596"/>
      <c r="BG48" s="596"/>
      <c r="BH48" s="596" t="s">
        <v>7</v>
      </c>
      <c r="BI48" s="596"/>
    </row>
    <row r="49" spans="1:61" ht="36">
      <c r="A49" s="518"/>
      <c r="B49" s="504"/>
      <c r="C49" s="87" t="s">
        <v>302</v>
      </c>
      <c r="D49" s="88" t="s">
        <v>300</v>
      </c>
      <c r="E49" s="596"/>
      <c r="F49" s="596"/>
      <c r="G49" s="596"/>
      <c r="H49" s="596"/>
      <c r="I49" s="596"/>
      <c r="J49" s="596"/>
      <c r="K49" s="596"/>
      <c r="L49" s="596"/>
      <c r="M49" s="596"/>
      <c r="N49" s="596"/>
      <c r="O49" s="596"/>
      <c r="P49" s="596"/>
      <c r="Q49" s="596"/>
      <c r="R49" s="596"/>
      <c r="S49" s="596"/>
      <c r="T49" s="596"/>
      <c r="U49" s="596"/>
      <c r="V49" s="596"/>
      <c r="W49" s="596"/>
      <c r="X49" s="596"/>
      <c r="Y49" s="596"/>
      <c r="Z49" s="596"/>
      <c r="AA49" s="596"/>
      <c r="AB49" s="596"/>
      <c r="AC49" s="596"/>
      <c r="AD49" s="596"/>
      <c r="AE49" s="596"/>
      <c r="AF49" s="596"/>
      <c r="AG49" s="596"/>
      <c r="AH49" s="596"/>
      <c r="AI49" s="596"/>
      <c r="AJ49" s="596"/>
      <c r="AK49" s="596"/>
      <c r="AL49" s="596"/>
      <c r="AM49" s="596"/>
      <c r="AN49" s="596"/>
      <c r="AO49" s="596"/>
      <c r="AP49" s="596"/>
      <c r="AQ49" s="596"/>
      <c r="AR49" s="596"/>
      <c r="AS49" s="596"/>
      <c r="AT49" s="596"/>
      <c r="AU49" s="596"/>
      <c r="AV49" s="599"/>
      <c r="AW49" s="596"/>
      <c r="AX49" s="596"/>
      <c r="AY49" s="596"/>
      <c r="AZ49" s="596"/>
      <c r="BA49" s="596" t="s">
        <v>7</v>
      </c>
      <c r="BB49" s="596"/>
      <c r="BC49" s="596"/>
      <c r="BD49" s="596"/>
      <c r="BE49" s="596"/>
      <c r="BF49" s="596"/>
      <c r="BG49" s="596"/>
      <c r="BH49" s="596"/>
      <c r="BI49" s="596"/>
    </row>
    <row r="50" spans="1:61" ht="24">
      <c r="A50" s="518"/>
      <c r="B50" s="504"/>
      <c r="C50" s="87" t="s">
        <v>303</v>
      </c>
      <c r="D50" s="88" t="s">
        <v>299</v>
      </c>
      <c r="E50" s="596"/>
      <c r="F50" s="596"/>
      <c r="G50" s="596"/>
      <c r="H50" s="596"/>
      <c r="I50" s="596"/>
      <c r="J50" s="596"/>
      <c r="K50" s="596"/>
      <c r="L50" s="596"/>
      <c r="M50" s="596"/>
      <c r="N50" s="596"/>
      <c r="O50" s="596"/>
      <c r="P50" s="596"/>
      <c r="Q50" s="596"/>
      <c r="R50" s="596"/>
      <c r="S50" s="596"/>
      <c r="T50" s="596"/>
      <c r="U50" s="596"/>
      <c r="V50" s="596"/>
      <c r="W50" s="596"/>
      <c r="X50" s="596"/>
      <c r="Y50" s="596"/>
      <c r="Z50" s="596"/>
      <c r="AA50" s="596"/>
      <c r="AB50" s="596"/>
      <c r="AC50" s="596"/>
      <c r="AD50" s="596"/>
      <c r="AE50" s="596"/>
      <c r="AF50" s="596"/>
      <c r="AG50" s="596"/>
      <c r="AH50" s="596"/>
      <c r="AI50" s="596"/>
      <c r="AJ50" s="596"/>
      <c r="AK50" s="596"/>
      <c r="AL50" s="596"/>
      <c r="AM50" s="596"/>
      <c r="AN50" s="596"/>
      <c r="AO50" s="596"/>
      <c r="AP50" s="596"/>
      <c r="AQ50" s="596"/>
      <c r="AR50" s="596"/>
      <c r="AS50" s="596"/>
      <c r="AT50" s="596"/>
      <c r="AU50" s="596"/>
      <c r="AV50" s="599"/>
      <c r="AW50" s="596"/>
      <c r="AX50" s="596"/>
      <c r="AY50" s="596"/>
      <c r="AZ50" s="596"/>
      <c r="BA50" s="596" t="s">
        <v>7</v>
      </c>
      <c r="BB50" s="596"/>
      <c r="BC50" s="596"/>
      <c r="BD50" s="596"/>
      <c r="BE50" s="596"/>
      <c r="BF50" s="596"/>
      <c r="BG50" s="596"/>
      <c r="BH50" s="596"/>
      <c r="BI50" s="596"/>
    </row>
    <row r="51" spans="1:61" ht="48">
      <c r="A51" s="518"/>
      <c r="B51" s="501" t="s">
        <v>358</v>
      </c>
      <c r="C51" s="87" t="s">
        <v>304</v>
      </c>
      <c r="D51" s="88" t="s">
        <v>53</v>
      </c>
      <c r="E51" s="596"/>
      <c r="F51" s="596"/>
      <c r="G51" s="596"/>
      <c r="H51" s="596"/>
      <c r="I51" s="596"/>
      <c r="J51" s="596"/>
      <c r="K51" s="596"/>
      <c r="L51" s="596"/>
      <c r="M51" s="596"/>
      <c r="N51" s="596"/>
      <c r="O51" s="596"/>
      <c r="P51" s="596" t="s">
        <v>7</v>
      </c>
      <c r="Q51" s="596"/>
      <c r="R51" s="596"/>
      <c r="S51" s="596"/>
      <c r="T51" s="596"/>
      <c r="U51" s="596"/>
      <c r="V51" s="596"/>
      <c r="W51" s="596"/>
      <c r="X51" s="596" t="s">
        <v>7</v>
      </c>
      <c r="Y51" s="596"/>
      <c r="Z51" s="596"/>
      <c r="AA51" s="596"/>
      <c r="AB51" s="596"/>
      <c r="AC51" s="596"/>
      <c r="AD51" s="596"/>
      <c r="AE51" s="596"/>
      <c r="AF51" s="596" t="s">
        <v>7</v>
      </c>
      <c r="AG51" s="596"/>
      <c r="AH51" s="596"/>
      <c r="AI51" s="596"/>
      <c r="AJ51" s="596"/>
      <c r="AK51" s="596" t="s">
        <v>7</v>
      </c>
      <c r="AL51" s="596"/>
      <c r="AM51" s="596"/>
      <c r="AN51" s="596"/>
      <c r="AO51" s="596"/>
      <c r="AP51" s="596"/>
      <c r="AQ51" s="596"/>
      <c r="AR51" s="596"/>
      <c r="AS51" s="596"/>
      <c r="AT51" s="596"/>
      <c r="AU51" s="596"/>
      <c r="AV51" s="599"/>
      <c r="AW51" s="596"/>
      <c r="AX51" s="596"/>
      <c r="AY51" s="596" t="s">
        <v>7</v>
      </c>
      <c r="AZ51" s="596"/>
      <c r="BA51" s="596" t="s">
        <v>7</v>
      </c>
      <c r="BB51" s="596"/>
      <c r="BC51" s="596"/>
      <c r="BD51" s="596"/>
      <c r="BE51" s="596"/>
      <c r="BF51" s="596"/>
      <c r="BG51" s="596"/>
      <c r="BH51" s="596"/>
      <c r="BI51" s="596"/>
    </row>
    <row r="52" spans="1:61" ht="64.5" customHeight="1">
      <c r="A52" s="519"/>
      <c r="B52" s="501"/>
      <c r="C52" s="87" t="s">
        <v>305</v>
      </c>
      <c r="D52" s="88" t="s">
        <v>54</v>
      </c>
      <c r="E52" s="596"/>
      <c r="F52" s="596"/>
      <c r="G52" s="596"/>
      <c r="H52" s="596"/>
      <c r="I52" s="596"/>
      <c r="J52" s="596"/>
      <c r="K52" s="596"/>
      <c r="L52" s="596"/>
      <c r="M52" s="596"/>
      <c r="N52" s="596"/>
      <c r="O52" s="596"/>
      <c r="P52" s="596" t="s">
        <v>7</v>
      </c>
      <c r="Q52" s="596"/>
      <c r="R52" s="596"/>
      <c r="S52" s="596"/>
      <c r="T52" s="596"/>
      <c r="U52" s="596"/>
      <c r="V52" s="596"/>
      <c r="W52" s="596"/>
      <c r="X52" s="596" t="s">
        <v>7</v>
      </c>
      <c r="Y52" s="596"/>
      <c r="Z52" s="596"/>
      <c r="AA52" s="596"/>
      <c r="AB52" s="596"/>
      <c r="AC52" s="596"/>
      <c r="AD52" s="596"/>
      <c r="AE52" s="596"/>
      <c r="AF52" s="596" t="s">
        <v>7</v>
      </c>
      <c r="AG52" s="596"/>
      <c r="AH52" s="596"/>
      <c r="AI52" s="596"/>
      <c r="AJ52" s="596"/>
      <c r="AK52" s="596" t="s">
        <v>7</v>
      </c>
      <c r="AL52" s="596"/>
      <c r="AM52" s="596"/>
      <c r="AN52" s="596"/>
      <c r="AO52" s="596"/>
      <c r="AP52" s="596"/>
      <c r="AQ52" s="596"/>
      <c r="AR52" s="596"/>
      <c r="AS52" s="596"/>
      <c r="AT52" s="596"/>
      <c r="AU52" s="596"/>
      <c r="AV52" s="599"/>
      <c r="AW52" s="596"/>
      <c r="AX52" s="596"/>
      <c r="AY52" s="596" t="s">
        <v>7</v>
      </c>
      <c r="AZ52" s="596"/>
      <c r="BA52" s="596" t="s">
        <v>7</v>
      </c>
      <c r="BB52" s="596"/>
      <c r="BC52" s="596"/>
      <c r="BD52" s="596"/>
      <c r="BE52" s="596"/>
      <c r="BF52" s="596"/>
      <c r="BG52" s="596"/>
      <c r="BH52" s="596"/>
      <c r="BI52" s="596"/>
    </row>
    <row r="53" spans="1:61" ht="24">
      <c r="A53" s="502" t="s">
        <v>357</v>
      </c>
      <c r="B53" s="501" t="s">
        <v>356</v>
      </c>
      <c r="C53" s="87" t="s">
        <v>218</v>
      </c>
      <c r="D53" s="88" t="s">
        <v>112</v>
      </c>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9"/>
      <c r="AW53" s="596"/>
      <c r="AX53" s="596"/>
      <c r="AY53" s="596"/>
      <c r="AZ53" s="596"/>
      <c r="BA53" s="596"/>
      <c r="BB53" s="596"/>
      <c r="BC53" s="596"/>
      <c r="BD53" s="596" t="s">
        <v>7</v>
      </c>
      <c r="BE53" s="596"/>
      <c r="BF53" s="596"/>
      <c r="BG53" s="596"/>
      <c r="BH53" s="596"/>
      <c r="BI53" s="596"/>
    </row>
    <row r="54" spans="1:61" ht="24">
      <c r="A54" s="502"/>
      <c r="B54" s="501"/>
      <c r="C54" s="87" t="s">
        <v>219</v>
      </c>
      <c r="D54" s="90" t="s">
        <v>113</v>
      </c>
      <c r="E54" s="596"/>
      <c r="F54" s="596"/>
      <c r="G54" s="596"/>
      <c r="H54" s="596"/>
      <c r="I54" s="596"/>
      <c r="J54" s="596"/>
      <c r="K54" s="596"/>
      <c r="L54" s="596"/>
      <c r="M54" s="596"/>
      <c r="N54" s="596"/>
      <c r="O54" s="596"/>
      <c r="P54" s="596"/>
      <c r="Q54" s="596"/>
      <c r="R54" s="596"/>
      <c r="S54" s="596"/>
      <c r="T54" s="596"/>
      <c r="U54" s="596"/>
      <c r="V54" s="596"/>
      <c r="W54" s="596"/>
      <c r="X54" s="596"/>
      <c r="Y54" s="596"/>
      <c r="Z54" s="596"/>
      <c r="AA54" s="596"/>
      <c r="AB54" s="596"/>
      <c r="AC54" s="596"/>
      <c r="AD54" s="596"/>
      <c r="AE54" s="596"/>
      <c r="AF54" s="596"/>
      <c r="AG54" s="596"/>
      <c r="AH54" s="596"/>
      <c r="AI54" s="596"/>
      <c r="AJ54" s="596"/>
      <c r="AK54" s="596"/>
      <c r="AL54" s="596"/>
      <c r="AM54" s="596"/>
      <c r="AN54" s="596"/>
      <c r="AO54" s="596"/>
      <c r="AP54" s="596"/>
      <c r="AQ54" s="596"/>
      <c r="AR54" s="596"/>
      <c r="AS54" s="596"/>
      <c r="AT54" s="596"/>
      <c r="AU54" s="596"/>
      <c r="AV54" s="599"/>
      <c r="AW54" s="596"/>
      <c r="AX54" s="596"/>
      <c r="AY54" s="596"/>
      <c r="AZ54" s="596"/>
      <c r="BA54" s="596"/>
      <c r="BB54" s="596"/>
      <c r="BC54" s="596"/>
      <c r="BD54" s="596"/>
      <c r="BE54" s="596"/>
      <c r="BF54" s="596"/>
      <c r="BG54" s="596"/>
      <c r="BH54" s="596"/>
      <c r="BI54" s="596"/>
    </row>
    <row r="55" spans="1:61" ht="36">
      <c r="A55" s="502"/>
      <c r="B55" s="501"/>
      <c r="C55" s="87" t="s">
        <v>220</v>
      </c>
      <c r="D55" s="90" t="s">
        <v>1198</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596"/>
      <c r="AC55" s="596"/>
      <c r="AD55" s="596"/>
      <c r="AE55" s="596"/>
      <c r="AF55" s="596"/>
      <c r="AG55" s="596"/>
      <c r="AH55" s="596"/>
      <c r="AI55" s="596"/>
      <c r="AJ55" s="596"/>
      <c r="AK55" s="596"/>
      <c r="AL55" s="596"/>
      <c r="AM55" s="596"/>
      <c r="AN55" s="596"/>
      <c r="AO55" s="596"/>
      <c r="AP55" s="596"/>
      <c r="AQ55" s="596"/>
      <c r="AR55" s="596"/>
      <c r="AS55" s="596"/>
      <c r="AT55" s="596"/>
      <c r="AU55" s="596"/>
      <c r="AV55" s="599"/>
      <c r="AW55" s="596"/>
      <c r="AX55" s="596"/>
      <c r="AY55" s="596"/>
      <c r="AZ55" s="596"/>
      <c r="BA55" s="596"/>
      <c r="BB55" s="596"/>
      <c r="BC55" s="596"/>
      <c r="BD55" s="596"/>
      <c r="BE55" s="596"/>
      <c r="BF55" s="596"/>
      <c r="BG55" s="596"/>
      <c r="BH55" s="596"/>
      <c r="BI55" s="596"/>
    </row>
    <row r="56" spans="1:61" ht="36">
      <c r="A56" s="502"/>
      <c r="B56" s="501"/>
      <c r="C56" s="87" t="s">
        <v>221</v>
      </c>
      <c r="D56" s="90" t="s">
        <v>133</v>
      </c>
      <c r="E56" s="596"/>
      <c r="F56" s="596"/>
      <c r="G56" s="596"/>
      <c r="H56" s="596"/>
      <c r="I56" s="596"/>
      <c r="J56" s="596"/>
      <c r="K56" s="596"/>
      <c r="L56" s="596"/>
      <c r="M56" s="596"/>
      <c r="N56" s="596"/>
      <c r="O56" s="596"/>
      <c r="P56" s="596"/>
      <c r="Q56" s="596"/>
      <c r="R56" s="596"/>
      <c r="S56" s="596"/>
      <c r="T56" s="596"/>
      <c r="U56" s="596"/>
      <c r="V56" s="596"/>
      <c r="W56" s="596"/>
      <c r="X56" s="596"/>
      <c r="Y56" s="596"/>
      <c r="Z56" s="596"/>
      <c r="AA56" s="596"/>
      <c r="AB56" s="596"/>
      <c r="AC56" s="596"/>
      <c r="AD56" s="596"/>
      <c r="AE56" s="596"/>
      <c r="AF56" s="596"/>
      <c r="AG56" s="596"/>
      <c r="AH56" s="596"/>
      <c r="AI56" s="596"/>
      <c r="AJ56" s="596"/>
      <c r="AK56" s="596"/>
      <c r="AL56" s="596"/>
      <c r="AM56" s="596"/>
      <c r="AN56" s="596"/>
      <c r="AO56" s="596"/>
      <c r="AP56" s="596"/>
      <c r="AQ56" s="596"/>
      <c r="AR56" s="596"/>
      <c r="AS56" s="596"/>
      <c r="AT56" s="596"/>
      <c r="AU56" s="596"/>
      <c r="AV56" s="599"/>
      <c r="AW56" s="596"/>
      <c r="AX56" s="596"/>
      <c r="AY56" s="596"/>
      <c r="AZ56" s="596"/>
      <c r="BA56" s="596"/>
      <c r="BB56" s="596"/>
      <c r="BC56" s="596"/>
      <c r="BD56" s="596" t="s">
        <v>7</v>
      </c>
      <c r="BE56" s="596"/>
      <c r="BF56" s="596"/>
      <c r="BG56" s="596"/>
      <c r="BH56" s="596"/>
      <c r="BI56" s="596"/>
    </row>
    <row r="57" spans="1:61" ht="60">
      <c r="A57" s="502"/>
      <c r="B57" s="501"/>
      <c r="C57" s="87" t="s">
        <v>222</v>
      </c>
      <c r="D57" s="90" t="s">
        <v>115</v>
      </c>
      <c r="E57" s="596"/>
      <c r="F57" s="596"/>
      <c r="G57" s="596"/>
      <c r="H57" s="596"/>
      <c r="I57" s="596"/>
      <c r="J57" s="596"/>
      <c r="K57" s="596"/>
      <c r="L57" s="596"/>
      <c r="M57" s="596"/>
      <c r="N57" s="596"/>
      <c r="O57" s="596"/>
      <c r="P57" s="596"/>
      <c r="Q57" s="596"/>
      <c r="R57" s="596"/>
      <c r="S57" s="596"/>
      <c r="T57" s="596"/>
      <c r="U57" s="596"/>
      <c r="V57" s="596"/>
      <c r="W57" s="596"/>
      <c r="X57" s="596"/>
      <c r="Y57" s="596"/>
      <c r="Z57" s="596"/>
      <c r="AA57" s="596"/>
      <c r="AB57" s="596"/>
      <c r="AC57" s="596"/>
      <c r="AD57" s="596"/>
      <c r="AE57" s="596"/>
      <c r="AF57" s="596"/>
      <c r="AG57" s="596"/>
      <c r="AH57" s="596"/>
      <c r="AI57" s="596"/>
      <c r="AJ57" s="596"/>
      <c r="AK57" s="596"/>
      <c r="AL57" s="596"/>
      <c r="AM57" s="596"/>
      <c r="AN57" s="596"/>
      <c r="AO57" s="596"/>
      <c r="AP57" s="596"/>
      <c r="AQ57" s="596"/>
      <c r="AR57" s="596"/>
      <c r="AS57" s="596"/>
      <c r="AT57" s="596" t="s">
        <v>7</v>
      </c>
      <c r="AU57" s="596"/>
      <c r="AV57" s="599"/>
      <c r="AW57" s="596"/>
      <c r="AX57" s="596"/>
      <c r="AY57" s="596"/>
      <c r="AZ57" s="596"/>
      <c r="BA57" s="596"/>
      <c r="BB57" s="596"/>
      <c r="BC57" s="596"/>
      <c r="BD57" s="596" t="s">
        <v>7</v>
      </c>
      <c r="BE57" s="596"/>
      <c r="BF57" s="596"/>
      <c r="BG57" s="596"/>
      <c r="BH57" s="596"/>
      <c r="BI57" s="596"/>
    </row>
    <row r="58" spans="1:61" ht="36">
      <c r="A58" s="502"/>
      <c r="B58" s="501"/>
      <c r="C58" s="87" t="s">
        <v>223</v>
      </c>
      <c r="D58" s="90" t="s">
        <v>134</v>
      </c>
      <c r="E58" s="596"/>
      <c r="F58" s="596"/>
      <c r="G58" s="596"/>
      <c r="H58" s="596"/>
      <c r="I58" s="596"/>
      <c r="J58" s="596"/>
      <c r="K58" s="596"/>
      <c r="L58" s="596"/>
      <c r="M58" s="596"/>
      <c r="N58" s="596"/>
      <c r="O58" s="596"/>
      <c r="P58" s="596"/>
      <c r="Q58" s="596"/>
      <c r="R58" s="596"/>
      <c r="S58" s="596"/>
      <c r="T58" s="596"/>
      <c r="U58" s="596"/>
      <c r="V58" s="596"/>
      <c r="W58" s="596"/>
      <c r="X58" s="596"/>
      <c r="Y58" s="596"/>
      <c r="Z58" s="596"/>
      <c r="AA58" s="596"/>
      <c r="AB58" s="596"/>
      <c r="AC58" s="596"/>
      <c r="AD58" s="596"/>
      <c r="AE58" s="596"/>
      <c r="AF58" s="596"/>
      <c r="AG58" s="596"/>
      <c r="AH58" s="596"/>
      <c r="AI58" s="596"/>
      <c r="AJ58" s="596"/>
      <c r="AK58" s="596"/>
      <c r="AL58" s="596"/>
      <c r="AM58" s="596"/>
      <c r="AN58" s="596"/>
      <c r="AO58" s="596"/>
      <c r="AP58" s="596"/>
      <c r="AQ58" s="596"/>
      <c r="AR58" s="596"/>
      <c r="AS58" s="596"/>
      <c r="AT58" s="596"/>
      <c r="AU58" s="596"/>
      <c r="AV58" s="599"/>
      <c r="AW58" s="596"/>
      <c r="AX58" s="596"/>
      <c r="AY58" s="596"/>
      <c r="AZ58" s="596"/>
      <c r="BA58" s="596"/>
      <c r="BB58" s="596"/>
      <c r="BC58" s="596"/>
      <c r="BD58" s="596" t="s">
        <v>7</v>
      </c>
      <c r="BE58" s="596"/>
      <c r="BF58" s="596"/>
      <c r="BG58" s="596"/>
      <c r="BH58" s="596"/>
      <c r="BI58" s="596"/>
    </row>
    <row r="59" spans="1:61" ht="33.75" customHeight="1">
      <c r="A59" s="502"/>
      <c r="B59" s="501" t="s">
        <v>355</v>
      </c>
      <c r="C59" s="87" t="s">
        <v>224</v>
      </c>
      <c r="D59" s="90" t="s">
        <v>58</v>
      </c>
      <c r="E59" s="596"/>
      <c r="F59" s="596"/>
      <c r="G59" s="596"/>
      <c r="H59" s="596"/>
      <c r="I59" s="596"/>
      <c r="J59" s="596"/>
      <c r="K59" s="596"/>
      <c r="L59" s="596"/>
      <c r="M59" s="596"/>
      <c r="N59" s="596"/>
      <c r="O59" s="596"/>
      <c r="P59" s="596"/>
      <c r="Q59" s="596"/>
      <c r="R59" s="596"/>
      <c r="S59" s="596"/>
      <c r="T59" s="596"/>
      <c r="U59" s="596"/>
      <c r="V59" s="596"/>
      <c r="W59" s="596"/>
      <c r="X59" s="596"/>
      <c r="Y59" s="596"/>
      <c r="Z59" s="596"/>
      <c r="AA59" s="596"/>
      <c r="AB59" s="596"/>
      <c r="AC59" s="596"/>
      <c r="AD59" s="596"/>
      <c r="AE59" s="596"/>
      <c r="AF59" s="596"/>
      <c r="AG59" s="596"/>
      <c r="AH59" s="596"/>
      <c r="AI59" s="596"/>
      <c r="AJ59" s="596"/>
      <c r="AK59" s="596"/>
      <c r="AL59" s="596"/>
      <c r="AM59" s="596"/>
      <c r="AN59" s="596"/>
      <c r="AO59" s="596"/>
      <c r="AP59" s="596"/>
      <c r="AQ59" s="596"/>
      <c r="AR59" s="596"/>
      <c r="AS59" s="596"/>
      <c r="AT59" s="596"/>
      <c r="AU59" s="596"/>
      <c r="AV59" s="599"/>
      <c r="AW59" s="596"/>
      <c r="AX59" s="596"/>
      <c r="AY59" s="596"/>
      <c r="AZ59" s="596"/>
      <c r="BA59" s="596"/>
      <c r="BB59" s="596"/>
      <c r="BC59" s="596"/>
      <c r="BD59" s="596"/>
      <c r="BE59" s="596"/>
      <c r="BF59" s="596"/>
      <c r="BG59" s="596"/>
      <c r="BH59" s="596"/>
      <c r="BI59" s="596"/>
    </row>
    <row r="60" spans="1:61" ht="33.75" customHeight="1">
      <c r="A60" s="502"/>
      <c r="B60" s="501"/>
      <c r="C60" s="87" t="s">
        <v>225</v>
      </c>
      <c r="D60" s="90" t="s">
        <v>60</v>
      </c>
      <c r="E60" s="596"/>
      <c r="F60" s="596"/>
      <c r="G60" s="596"/>
      <c r="H60" s="596"/>
      <c r="I60" s="596"/>
      <c r="J60" s="596"/>
      <c r="K60" s="596"/>
      <c r="L60" s="596"/>
      <c r="M60" s="596"/>
      <c r="N60" s="596"/>
      <c r="O60" s="596"/>
      <c r="P60" s="596"/>
      <c r="Q60" s="596"/>
      <c r="R60" s="596"/>
      <c r="S60" s="596"/>
      <c r="T60" s="596"/>
      <c r="U60" s="596"/>
      <c r="V60" s="596"/>
      <c r="W60" s="596"/>
      <c r="X60" s="596"/>
      <c r="Y60" s="596"/>
      <c r="Z60" s="596"/>
      <c r="AA60" s="596"/>
      <c r="AB60" s="596"/>
      <c r="AC60" s="596"/>
      <c r="AD60" s="596"/>
      <c r="AE60" s="596"/>
      <c r="AF60" s="596"/>
      <c r="AG60" s="596"/>
      <c r="AH60" s="596"/>
      <c r="AI60" s="596"/>
      <c r="AJ60" s="596"/>
      <c r="AK60" s="596"/>
      <c r="AL60" s="596"/>
      <c r="AM60" s="596"/>
      <c r="AN60" s="596"/>
      <c r="AO60" s="596"/>
      <c r="AP60" s="596"/>
      <c r="AQ60" s="596"/>
      <c r="AR60" s="596"/>
      <c r="AS60" s="596"/>
      <c r="AT60" s="596" t="s">
        <v>7</v>
      </c>
      <c r="AU60" s="596"/>
      <c r="AV60" s="599"/>
      <c r="AW60" s="596"/>
      <c r="AX60" s="596"/>
      <c r="AY60" s="596"/>
      <c r="AZ60" s="596"/>
      <c r="BA60" s="596"/>
      <c r="BB60" s="596"/>
      <c r="BC60" s="596"/>
      <c r="BD60" s="596"/>
      <c r="BE60" s="596"/>
      <c r="BF60" s="596"/>
      <c r="BG60" s="596"/>
      <c r="BH60" s="596"/>
      <c r="BI60" s="596"/>
    </row>
    <row r="61" spans="1:61" ht="36">
      <c r="A61" s="502"/>
      <c r="B61" s="501"/>
      <c r="C61" s="87" t="s">
        <v>226</v>
      </c>
      <c r="D61" s="90" t="s">
        <v>61</v>
      </c>
      <c r="E61" s="596"/>
      <c r="F61" s="596"/>
      <c r="G61" s="596"/>
      <c r="H61" s="596"/>
      <c r="I61" s="596"/>
      <c r="J61" s="596"/>
      <c r="K61" s="596"/>
      <c r="L61" s="596"/>
      <c r="M61" s="596"/>
      <c r="N61" s="596"/>
      <c r="O61" s="596"/>
      <c r="P61" s="596"/>
      <c r="Q61" s="596"/>
      <c r="R61" s="596"/>
      <c r="S61" s="596"/>
      <c r="T61" s="596"/>
      <c r="U61" s="596"/>
      <c r="V61" s="596"/>
      <c r="W61" s="596"/>
      <c r="X61" s="596"/>
      <c r="Y61" s="596"/>
      <c r="Z61" s="596"/>
      <c r="AA61" s="596"/>
      <c r="AB61" s="596"/>
      <c r="AC61" s="596"/>
      <c r="AD61" s="596"/>
      <c r="AE61" s="596"/>
      <c r="AF61" s="596"/>
      <c r="AG61" s="596"/>
      <c r="AH61" s="596"/>
      <c r="AI61" s="596"/>
      <c r="AJ61" s="596"/>
      <c r="AK61" s="596"/>
      <c r="AL61" s="596"/>
      <c r="AM61" s="596"/>
      <c r="AN61" s="596"/>
      <c r="AO61" s="596"/>
      <c r="AP61" s="596"/>
      <c r="AQ61" s="596"/>
      <c r="AR61" s="596"/>
      <c r="AS61" s="596"/>
      <c r="AT61" s="596" t="s">
        <v>7</v>
      </c>
      <c r="AU61" s="596"/>
      <c r="AV61" s="599"/>
      <c r="AW61" s="596"/>
      <c r="AX61" s="596"/>
      <c r="AY61" s="596"/>
      <c r="AZ61" s="596"/>
      <c r="BA61" s="596"/>
      <c r="BB61" s="596"/>
      <c r="BC61" s="596"/>
      <c r="BD61" s="596" t="s">
        <v>7</v>
      </c>
      <c r="BE61" s="596"/>
      <c r="BF61" s="596"/>
      <c r="BG61" s="596"/>
      <c r="BH61" s="596"/>
      <c r="BI61" s="596"/>
    </row>
    <row r="62" spans="1:61" ht="36">
      <c r="A62" s="502"/>
      <c r="B62" s="501"/>
      <c r="C62" s="87" t="s">
        <v>227</v>
      </c>
      <c r="D62" s="90" t="s">
        <v>63</v>
      </c>
      <c r="E62" s="596"/>
      <c r="F62" s="596"/>
      <c r="G62" s="596"/>
      <c r="H62" s="596"/>
      <c r="I62" s="596"/>
      <c r="J62" s="596"/>
      <c r="K62" s="596"/>
      <c r="L62" s="596"/>
      <c r="M62" s="596"/>
      <c r="N62" s="596"/>
      <c r="O62" s="596"/>
      <c r="P62" s="596"/>
      <c r="Q62" s="596"/>
      <c r="R62" s="596"/>
      <c r="S62" s="596"/>
      <c r="T62" s="596"/>
      <c r="U62" s="596"/>
      <c r="V62" s="596"/>
      <c r="W62" s="596"/>
      <c r="X62" s="596"/>
      <c r="Y62" s="596"/>
      <c r="Z62" s="596"/>
      <c r="AA62" s="596"/>
      <c r="AB62" s="596"/>
      <c r="AC62" s="596"/>
      <c r="AD62" s="596"/>
      <c r="AE62" s="596"/>
      <c r="AF62" s="596"/>
      <c r="AG62" s="596"/>
      <c r="AH62" s="596"/>
      <c r="AI62" s="596"/>
      <c r="AJ62" s="596"/>
      <c r="AK62" s="596"/>
      <c r="AL62" s="596"/>
      <c r="AM62" s="596"/>
      <c r="AN62" s="596"/>
      <c r="AO62" s="596"/>
      <c r="AP62" s="596"/>
      <c r="AQ62" s="596"/>
      <c r="AR62" s="596"/>
      <c r="AS62" s="596"/>
      <c r="AT62" s="596" t="s">
        <v>7</v>
      </c>
      <c r="AU62" s="596"/>
      <c r="AV62" s="599"/>
      <c r="AW62" s="596"/>
      <c r="AX62" s="596"/>
      <c r="AY62" s="596"/>
      <c r="AZ62" s="596"/>
      <c r="BA62" s="596"/>
      <c r="BB62" s="596"/>
      <c r="BC62" s="596"/>
      <c r="BD62" s="596" t="s">
        <v>7</v>
      </c>
      <c r="BE62" s="596"/>
      <c r="BF62" s="596"/>
      <c r="BG62" s="596"/>
      <c r="BH62" s="596"/>
      <c r="BI62" s="596"/>
    </row>
    <row r="63" spans="1:61" ht="70.5" customHeight="1">
      <c r="A63" s="502"/>
      <c r="B63" s="501" t="s">
        <v>354</v>
      </c>
      <c r="C63" s="87" t="s">
        <v>228</v>
      </c>
      <c r="D63" s="90" t="s">
        <v>135</v>
      </c>
      <c r="E63" s="596"/>
      <c r="F63" s="596"/>
      <c r="G63" s="596"/>
      <c r="H63" s="596"/>
      <c r="I63" s="596"/>
      <c r="J63" s="596"/>
      <c r="K63" s="596"/>
      <c r="L63" s="596"/>
      <c r="M63" s="596"/>
      <c r="N63" s="596"/>
      <c r="O63" s="596"/>
      <c r="P63" s="596"/>
      <c r="Q63" s="596"/>
      <c r="R63" s="596"/>
      <c r="S63" s="596"/>
      <c r="T63" s="596"/>
      <c r="U63" s="596"/>
      <c r="V63" s="596"/>
      <c r="W63" s="596"/>
      <c r="X63" s="596"/>
      <c r="Y63" s="596"/>
      <c r="Z63" s="596"/>
      <c r="AA63" s="596"/>
      <c r="AB63" s="596"/>
      <c r="AC63" s="596"/>
      <c r="AD63" s="596"/>
      <c r="AE63" s="596"/>
      <c r="AF63" s="596"/>
      <c r="AG63" s="596"/>
      <c r="AH63" s="596"/>
      <c r="AI63" s="596"/>
      <c r="AJ63" s="596"/>
      <c r="AK63" s="596"/>
      <c r="AL63" s="596"/>
      <c r="AM63" s="596"/>
      <c r="AN63" s="596"/>
      <c r="AO63" s="596"/>
      <c r="AP63" s="596"/>
      <c r="AQ63" s="596"/>
      <c r="AR63" s="596"/>
      <c r="AS63" s="596"/>
      <c r="AT63" s="596"/>
      <c r="AU63" s="596"/>
      <c r="AV63" s="599"/>
      <c r="AW63" s="596"/>
      <c r="AX63" s="596"/>
      <c r="AY63" s="596"/>
      <c r="AZ63" s="596"/>
      <c r="BA63" s="596"/>
      <c r="BB63" s="596"/>
      <c r="BC63" s="596"/>
      <c r="BD63" s="596" t="s">
        <v>7</v>
      </c>
      <c r="BE63" s="596"/>
      <c r="BF63" s="596"/>
      <c r="BG63" s="596"/>
      <c r="BH63" s="596"/>
      <c r="BI63" s="596"/>
    </row>
    <row r="64" spans="1:61" ht="70.5" customHeight="1">
      <c r="A64" s="502"/>
      <c r="B64" s="501"/>
      <c r="C64" s="87" t="s">
        <v>229</v>
      </c>
      <c r="D64" s="90" t="s">
        <v>117</v>
      </c>
      <c r="E64" s="596"/>
      <c r="F64" s="596"/>
      <c r="G64" s="596"/>
      <c r="H64" s="596"/>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c r="AL64" s="596"/>
      <c r="AM64" s="596"/>
      <c r="AN64" s="596"/>
      <c r="AO64" s="596"/>
      <c r="AP64" s="596"/>
      <c r="AQ64" s="596"/>
      <c r="AR64" s="596"/>
      <c r="AS64" s="596"/>
      <c r="AT64" s="596"/>
      <c r="AU64" s="596"/>
      <c r="AV64" s="599"/>
      <c r="AW64" s="596"/>
      <c r="AX64" s="596"/>
      <c r="AY64" s="596"/>
      <c r="AZ64" s="596"/>
      <c r="BA64" s="596"/>
      <c r="BB64" s="596"/>
      <c r="BC64" s="596"/>
      <c r="BD64" s="596" t="s">
        <v>7</v>
      </c>
      <c r="BE64" s="596"/>
      <c r="BF64" s="596"/>
      <c r="BG64" s="596"/>
      <c r="BH64" s="596"/>
      <c r="BI64" s="596"/>
    </row>
    <row r="65" spans="1:61" ht="30" customHeight="1">
      <c r="A65" s="506" t="s">
        <v>353</v>
      </c>
      <c r="B65" s="503" t="s">
        <v>352</v>
      </c>
      <c r="C65" s="87" t="s">
        <v>207</v>
      </c>
      <c r="D65" s="88" t="s">
        <v>1508</v>
      </c>
      <c r="E65" s="596"/>
      <c r="F65" s="596"/>
      <c r="G65" s="596"/>
      <c r="H65" s="596"/>
      <c r="I65" s="596"/>
      <c r="J65" s="596"/>
      <c r="K65" s="596"/>
      <c r="L65" s="596"/>
      <c r="M65" s="596"/>
      <c r="N65" s="596"/>
      <c r="O65" s="596"/>
      <c r="P65" s="596"/>
      <c r="Q65" s="596"/>
      <c r="R65" s="596" t="s">
        <v>7</v>
      </c>
      <c r="S65" s="596"/>
      <c r="T65" s="596"/>
      <c r="U65" s="596"/>
      <c r="V65" s="596"/>
      <c r="W65" s="596"/>
      <c r="X65" s="596"/>
      <c r="Y65" s="596"/>
      <c r="Z65" s="596"/>
      <c r="AA65" s="596"/>
      <c r="AB65" s="596"/>
      <c r="AC65" s="596"/>
      <c r="AD65" s="596"/>
      <c r="AE65" s="596"/>
      <c r="AF65" s="596"/>
      <c r="AG65" s="596"/>
      <c r="AH65" s="596"/>
      <c r="AI65" s="596"/>
      <c r="AJ65" s="596"/>
      <c r="AK65" s="596"/>
      <c r="AL65" s="596"/>
      <c r="AM65" s="596"/>
      <c r="AN65" s="596"/>
      <c r="AO65" s="596"/>
      <c r="AP65" s="596"/>
      <c r="AQ65" s="596"/>
      <c r="AR65" s="596"/>
      <c r="AS65" s="596"/>
      <c r="AT65" s="596"/>
      <c r="AU65" s="596"/>
      <c r="AV65" s="599"/>
      <c r="AW65" s="596"/>
      <c r="AX65" s="596"/>
      <c r="AY65" s="596"/>
      <c r="AZ65" s="596"/>
      <c r="BA65" s="596"/>
      <c r="BB65" s="596"/>
      <c r="BC65" s="596"/>
      <c r="BD65" s="596"/>
      <c r="BE65" s="596"/>
      <c r="BF65" s="596"/>
      <c r="BG65" s="596"/>
      <c r="BH65" s="596"/>
      <c r="BI65" s="596"/>
    </row>
    <row r="66" spans="1:61" ht="30" customHeight="1">
      <c r="A66" s="507"/>
      <c r="B66" s="504"/>
      <c r="C66" s="87" t="s">
        <v>208</v>
      </c>
      <c r="D66" s="88" t="s">
        <v>1506</v>
      </c>
      <c r="E66" s="596"/>
      <c r="F66" s="596"/>
      <c r="G66" s="596"/>
      <c r="H66" s="596"/>
      <c r="I66" s="596"/>
      <c r="J66" s="596"/>
      <c r="K66" s="596"/>
      <c r="L66" s="596"/>
      <c r="M66" s="596"/>
      <c r="N66" s="596"/>
      <c r="O66" s="596"/>
      <c r="P66" s="596"/>
      <c r="Q66" s="596"/>
      <c r="R66" s="596" t="s">
        <v>7</v>
      </c>
      <c r="S66" s="596"/>
      <c r="T66" s="596"/>
      <c r="U66" s="596"/>
      <c r="V66" s="596"/>
      <c r="W66" s="596"/>
      <c r="X66" s="596"/>
      <c r="Y66" s="596"/>
      <c r="Z66" s="596"/>
      <c r="AA66" s="596"/>
      <c r="AB66" s="596"/>
      <c r="AC66" s="596"/>
      <c r="AD66" s="596"/>
      <c r="AE66" s="596"/>
      <c r="AF66" s="596"/>
      <c r="AG66" s="596"/>
      <c r="AH66" s="596"/>
      <c r="AI66" s="596"/>
      <c r="AJ66" s="596"/>
      <c r="AK66" s="596"/>
      <c r="AL66" s="596"/>
      <c r="AM66" s="596"/>
      <c r="AN66" s="596"/>
      <c r="AO66" s="596"/>
      <c r="AP66" s="596"/>
      <c r="AQ66" s="596"/>
      <c r="AR66" s="596"/>
      <c r="AS66" s="596"/>
      <c r="AT66" s="596"/>
      <c r="AU66" s="596"/>
      <c r="AV66" s="599"/>
      <c r="AW66" s="596"/>
      <c r="AX66" s="596"/>
      <c r="AY66" s="596"/>
      <c r="AZ66" s="596"/>
      <c r="BA66" s="596"/>
      <c r="BB66" s="596"/>
      <c r="BC66" s="596"/>
      <c r="BD66" s="596"/>
      <c r="BE66" s="596"/>
      <c r="BF66" s="596"/>
      <c r="BG66" s="596"/>
      <c r="BH66" s="596"/>
      <c r="BI66" s="596"/>
    </row>
    <row r="67" spans="1:61" ht="30" customHeight="1">
      <c r="A67" s="507"/>
      <c r="B67" s="504"/>
      <c r="C67" s="87" t="s">
        <v>209</v>
      </c>
      <c r="D67" s="89" t="s">
        <v>85</v>
      </c>
      <c r="E67" s="596"/>
      <c r="F67" s="596"/>
      <c r="G67" s="596"/>
      <c r="H67" s="596"/>
      <c r="I67" s="596"/>
      <c r="J67" s="596"/>
      <c r="K67" s="596"/>
      <c r="L67" s="596"/>
      <c r="M67" s="596"/>
      <c r="N67" s="596"/>
      <c r="O67" s="596"/>
      <c r="P67" s="596"/>
      <c r="Q67" s="596"/>
      <c r="R67" s="596"/>
      <c r="S67" s="596"/>
      <c r="T67" s="596"/>
      <c r="U67" s="596"/>
      <c r="V67" s="596"/>
      <c r="W67" s="596"/>
      <c r="X67" s="596"/>
      <c r="Y67" s="596"/>
      <c r="Z67" s="596"/>
      <c r="AA67" s="596"/>
      <c r="AB67" s="596"/>
      <c r="AC67" s="596"/>
      <c r="AD67" s="596"/>
      <c r="AE67" s="596"/>
      <c r="AF67" s="596" t="s">
        <v>7</v>
      </c>
      <c r="AG67" s="596"/>
      <c r="AH67" s="596" t="s">
        <v>7</v>
      </c>
      <c r="AI67" s="596"/>
      <c r="AJ67" s="596"/>
      <c r="AK67" s="596" t="s">
        <v>7</v>
      </c>
      <c r="AL67" s="596"/>
      <c r="AM67" s="596"/>
      <c r="AN67" s="596"/>
      <c r="AO67" s="596"/>
      <c r="AP67" s="596"/>
      <c r="AQ67" s="596"/>
      <c r="AR67" s="596"/>
      <c r="AS67" s="596"/>
      <c r="AT67" s="596"/>
      <c r="AU67" s="596"/>
      <c r="AV67" s="599"/>
      <c r="AW67" s="596"/>
      <c r="AX67" s="596" t="s">
        <v>7</v>
      </c>
      <c r="AY67" s="596"/>
      <c r="AZ67" s="596"/>
      <c r="BA67" s="596"/>
      <c r="BB67" s="596"/>
      <c r="BC67" s="596"/>
      <c r="BD67" s="596"/>
      <c r="BE67" s="596"/>
      <c r="BF67" s="596"/>
      <c r="BG67" s="596"/>
      <c r="BH67" s="596"/>
      <c r="BI67" s="596"/>
    </row>
    <row r="68" spans="1:61" ht="30" customHeight="1">
      <c r="A68" s="507"/>
      <c r="B68" s="504"/>
      <c r="C68" s="87" t="s">
        <v>210</v>
      </c>
      <c r="D68" s="88" t="s">
        <v>87</v>
      </c>
      <c r="E68" s="596" t="s">
        <v>7</v>
      </c>
      <c r="F68" s="596"/>
      <c r="G68" s="596"/>
      <c r="H68" s="596"/>
      <c r="I68" s="596"/>
      <c r="J68" s="596"/>
      <c r="K68" s="596"/>
      <c r="L68" s="596"/>
      <c r="M68" s="596"/>
      <c r="N68" s="596"/>
      <c r="O68" s="596"/>
      <c r="P68" s="596"/>
      <c r="Q68" s="596"/>
      <c r="R68" s="596" t="s">
        <v>7</v>
      </c>
      <c r="S68" s="596"/>
      <c r="T68" s="596"/>
      <c r="U68" s="596"/>
      <c r="V68" s="596"/>
      <c r="W68" s="596"/>
      <c r="X68" s="596"/>
      <c r="Y68" s="596"/>
      <c r="Z68" s="596"/>
      <c r="AA68" s="596"/>
      <c r="AB68" s="596"/>
      <c r="AC68" s="596"/>
      <c r="AD68" s="596"/>
      <c r="AE68" s="596"/>
      <c r="AF68" s="596"/>
      <c r="AG68" s="596"/>
      <c r="AH68" s="596"/>
      <c r="AI68" s="596" t="s">
        <v>7</v>
      </c>
      <c r="AJ68" s="596" t="s">
        <v>7</v>
      </c>
      <c r="AK68" s="596"/>
      <c r="AL68" s="596"/>
      <c r="AM68" s="596"/>
      <c r="AN68" s="596"/>
      <c r="AO68" s="596"/>
      <c r="AP68" s="596"/>
      <c r="AQ68" s="596"/>
      <c r="AR68" s="596"/>
      <c r="AS68" s="596"/>
      <c r="AT68" s="596"/>
      <c r="AU68" s="596"/>
      <c r="AV68" s="599"/>
      <c r="AW68" s="596" t="s">
        <v>7</v>
      </c>
      <c r="AX68" s="596"/>
      <c r="AY68" s="596"/>
      <c r="AZ68" s="596"/>
      <c r="BA68" s="596"/>
      <c r="BB68" s="596"/>
      <c r="BC68" s="596"/>
      <c r="BD68" s="596"/>
      <c r="BE68" s="596"/>
      <c r="BF68" s="596"/>
      <c r="BG68" s="596"/>
      <c r="BH68" s="596"/>
      <c r="BI68" s="596"/>
    </row>
    <row r="69" spans="1:61" ht="30" customHeight="1">
      <c r="A69" s="507"/>
      <c r="B69" s="504"/>
      <c r="C69" s="87" t="s">
        <v>211</v>
      </c>
      <c r="D69" s="88" t="s">
        <v>150</v>
      </c>
      <c r="E69" s="596"/>
      <c r="F69" s="596"/>
      <c r="G69" s="596"/>
      <c r="H69" s="596"/>
      <c r="I69" s="596"/>
      <c r="J69" s="596"/>
      <c r="K69" s="596"/>
      <c r="L69" s="596"/>
      <c r="M69" s="596"/>
      <c r="N69" s="596"/>
      <c r="O69" s="596"/>
      <c r="P69" s="596"/>
      <c r="Q69" s="596"/>
      <c r="R69" s="596" t="s">
        <v>7</v>
      </c>
      <c r="S69" s="596"/>
      <c r="T69" s="596"/>
      <c r="U69" s="596"/>
      <c r="V69" s="596"/>
      <c r="W69" s="596"/>
      <c r="X69" s="596"/>
      <c r="Y69" s="596"/>
      <c r="Z69" s="596"/>
      <c r="AA69" s="596"/>
      <c r="AB69" s="596"/>
      <c r="AC69" s="596"/>
      <c r="AD69" s="596"/>
      <c r="AE69" s="596"/>
      <c r="AF69" s="596"/>
      <c r="AG69" s="596"/>
      <c r="AH69" s="596"/>
      <c r="AI69" s="596"/>
      <c r="AJ69" s="596"/>
      <c r="AK69" s="596"/>
      <c r="AL69" s="596"/>
      <c r="AM69" s="596"/>
      <c r="AN69" s="596"/>
      <c r="AO69" s="596"/>
      <c r="AP69" s="596"/>
      <c r="AQ69" s="596"/>
      <c r="AR69" s="596"/>
      <c r="AS69" s="596"/>
      <c r="AT69" s="596"/>
      <c r="AU69" s="596"/>
      <c r="AV69" s="599"/>
      <c r="AW69" s="596"/>
      <c r="AX69" s="596"/>
      <c r="AY69" s="596"/>
      <c r="AZ69" s="596"/>
      <c r="BA69" s="596"/>
      <c r="BB69" s="596"/>
      <c r="BC69" s="596"/>
      <c r="BD69" s="596"/>
      <c r="BE69" s="596"/>
      <c r="BF69" s="596"/>
      <c r="BG69" s="596"/>
      <c r="BH69" s="596"/>
      <c r="BI69" s="596"/>
    </row>
    <row r="70" spans="1:61" ht="30" customHeight="1">
      <c r="A70" s="507"/>
      <c r="B70" s="504"/>
      <c r="C70" s="87" t="s">
        <v>212</v>
      </c>
      <c r="D70" s="88" t="s">
        <v>88</v>
      </c>
      <c r="E70" s="596"/>
      <c r="F70" s="596"/>
      <c r="G70" s="596"/>
      <c r="H70" s="596"/>
      <c r="I70" s="596"/>
      <c r="J70" s="596"/>
      <c r="K70" s="596"/>
      <c r="L70" s="596"/>
      <c r="M70" s="596"/>
      <c r="N70" s="596"/>
      <c r="O70" s="596"/>
      <c r="P70" s="596"/>
      <c r="Q70" s="596"/>
      <c r="R70" s="596"/>
      <c r="S70" s="596"/>
      <c r="T70" s="596"/>
      <c r="U70" s="596"/>
      <c r="V70" s="596"/>
      <c r="W70" s="596"/>
      <c r="X70" s="596"/>
      <c r="Y70" s="596"/>
      <c r="Z70" s="596"/>
      <c r="AA70" s="596"/>
      <c r="AB70" s="596"/>
      <c r="AC70" s="596"/>
      <c r="AD70" s="596"/>
      <c r="AE70" s="596"/>
      <c r="AF70" s="596"/>
      <c r="AG70" s="596"/>
      <c r="AH70" s="596"/>
      <c r="AI70" s="596"/>
      <c r="AJ70" s="596"/>
      <c r="AK70" s="596"/>
      <c r="AL70" s="596"/>
      <c r="AM70" s="596"/>
      <c r="AN70" s="596"/>
      <c r="AO70" s="596"/>
      <c r="AP70" s="596"/>
      <c r="AQ70" s="596"/>
      <c r="AR70" s="596"/>
      <c r="AS70" s="596"/>
      <c r="AT70" s="596"/>
      <c r="AU70" s="596"/>
      <c r="AV70" s="599"/>
      <c r="AW70" s="596"/>
      <c r="AX70" s="596"/>
      <c r="AY70" s="596"/>
      <c r="AZ70" s="596"/>
      <c r="BA70" s="596"/>
      <c r="BB70" s="596"/>
      <c r="BC70" s="596"/>
      <c r="BD70" s="596"/>
      <c r="BE70" s="596"/>
      <c r="BF70" s="596"/>
      <c r="BG70" s="596"/>
      <c r="BH70" s="596"/>
      <c r="BI70" s="596"/>
    </row>
    <row r="71" spans="1:61" ht="88.5" customHeight="1">
      <c r="A71" s="507"/>
      <c r="B71" s="503" t="s">
        <v>351</v>
      </c>
      <c r="C71" s="87" t="s">
        <v>213</v>
      </c>
      <c r="D71" s="89" t="s">
        <v>1657</v>
      </c>
      <c r="E71" s="596"/>
      <c r="F71" s="596"/>
      <c r="G71" s="596"/>
      <c r="H71" s="596"/>
      <c r="I71" s="596"/>
      <c r="J71" s="596" t="s">
        <v>7</v>
      </c>
      <c r="K71" s="596"/>
      <c r="L71" s="596"/>
      <c r="M71" s="596"/>
      <c r="N71" s="596"/>
      <c r="O71" s="596" t="s">
        <v>7</v>
      </c>
      <c r="P71" s="596"/>
      <c r="Q71" s="596"/>
      <c r="R71" s="596"/>
      <c r="S71" s="596"/>
      <c r="T71" s="596"/>
      <c r="U71" s="596"/>
      <c r="V71" s="596"/>
      <c r="W71" s="596"/>
      <c r="X71" s="596"/>
      <c r="Y71" s="596"/>
      <c r="Z71" s="596"/>
      <c r="AA71" s="596"/>
      <c r="AB71" s="596"/>
      <c r="AC71" s="596"/>
      <c r="AD71" s="596"/>
      <c r="AE71" s="596"/>
      <c r="AF71" s="596"/>
      <c r="AG71" s="596" t="s">
        <v>7</v>
      </c>
      <c r="AH71" s="596"/>
      <c r="AI71" s="596"/>
      <c r="AJ71" s="596"/>
      <c r="AK71" s="596"/>
      <c r="AL71" s="596"/>
      <c r="AM71" s="596"/>
      <c r="AN71" s="596"/>
      <c r="AO71" s="596"/>
      <c r="AP71" s="596"/>
      <c r="AQ71" s="596"/>
      <c r="AR71" s="596"/>
      <c r="AS71" s="596"/>
      <c r="AT71" s="596"/>
      <c r="AU71" s="596"/>
      <c r="AV71" s="599"/>
      <c r="AW71" s="596"/>
      <c r="AX71" s="596"/>
      <c r="AY71" s="596"/>
      <c r="AZ71" s="596" t="s">
        <v>7</v>
      </c>
      <c r="BA71" s="596"/>
      <c r="BB71" s="596" t="s">
        <v>7</v>
      </c>
      <c r="BC71" s="596"/>
      <c r="BD71" s="596"/>
      <c r="BE71" s="596"/>
      <c r="BF71" s="596"/>
      <c r="BG71" s="596"/>
      <c r="BH71" s="596"/>
      <c r="BI71" s="596"/>
    </row>
    <row r="72" spans="1:61" ht="88.5" customHeight="1">
      <c r="A72" s="507"/>
      <c r="B72" s="504"/>
      <c r="C72" s="87" t="s">
        <v>265</v>
      </c>
      <c r="D72" s="89" t="s">
        <v>206</v>
      </c>
      <c r="E72" s="596"/>
      <c r="F72" s="596"/>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596"/>
      <c r="AI72" s="596"/>
      <c r="AJ72" s="596"/>
      <c r="AK72" s="596"/>
      <c r="AL72" s="596"/>
      <c r="AM72" s="596"/>
      <c r="AN72" s="596"/>
      <c r="AO72" s="596"/>
      <c r="AP72" s="596"/>
      <c r="AQ72" s="596"/>
      <c r="AR72" s="596"/>
      <c r="AS72" s="596"/>
      <c r="AT72" s="596"/>
      <c r="AU72" s="596"/>
      <c r="AV72" s="599"/>
      <c r="AW72" s="596"/>
      <c r="AX72" s="596"/>
      <c r="AY72" s="596"/>
      <c r="AZ72" s="596"/>
      <c r="BA72" s="596"/>
      <c r="BB72" s="596"/>
      <c r="BC72" s="596"/>
      <c r="BD72" s="596"/>
      <c r="BE72" s="596"/>
      <c r="BF72" s="596"/>
      <c r="BG72" s="596"/>
      <c r="BH72" s="596"/>
      <c r="BI72" s="596"/>
    </row>
    <row r="73" spans="1:61" ht="53.25" customHeight="1">
      <c r="A73" s="507"/>
      <c r="B73" s="504"/>
      <c r="C73" s="87" t="s">
        <v>266</v>
      </c>
      <c r="D73" s="89" t="s">
        <v>264</v>
      </c>
      <c r="E73" s="596"/>
      <c r="F73" s="596"/>
      <c r="G73" s="596"/>
      <c r="H73" s="596"/>
      <c r="I73" s="596"/>
      <c r="J73" s="596"/>
      <c r="K73" s="596"/>
      <c r="L73" s="596"/>
      <c r="M73" s="596"/>
      <c r="N73" s="596"/>
      <c r="O73" s="596"/>
      <c r="P73" s="596"/>
      <c r="Q73" s="596"/>
      <c r="R73" s="596"/>
      <c r="S73" s="596"/>
      <c r="T73" s="596"/>
      <c r="U73" s="596" t="s">
        <v>7</v>
      </c>
      <c r="V73" s="596"/>
      <c r="W73" s="596"/>
      <c r="X73" s="596"/>
      <c r="Y73" s="596"/>
      <c r="Z73" s="596"/>
      <c r="AA73" s="596"/>
      <c r="AB73" s="596"/>
      <c r="AC73" s="596"/>
      <c r="AD73" s="596"/>
      <c r="AE73" s="596"/>
      <c r="AF73" s="596"/>
      <c r="AG73" s="596"/>
      <c r="AH73" s="596"/>
      <c r="AI73" s="596"/>
      <c r="AJ73" s="596"/>
      <c r="AK73" s="596"/>
      <c r="AL73" s="596"/>
      <c r="AM73" s="596"/>
      <c r="AN73" s="596"/>
      <c r="AO73" s="596"/>
      <c r="AP73" s="596"/>
      <c r="AQ73" s="596"/>
      <c r="AR73" s="596" t="s">
        <v>7</v>
      </c>
      <c r="AS73" s="596"/>
      <c r="AT73" s="596"/>
      <c r="AU73" s="596"/>
      <c r="AV73" s="599"/>
      <c r="AW73" s="596"/>
      <c r="AX73" s="596"/>
      <c r="AY73" s="596"/>
      <c r="AZ73" s="596"/>
      <c r="BA73" s="596"/>
      <c r="BB73" s="596"/>
      <c r="BC73" s="596"/>
      <c r="BD73" s="596"/>
      <c r="BE73" s="596"/>
      <c r="BF73" s="596"/>
      <c r="BG73" s="596"/>
      <c r="BH73" s="596" t="s">
        <v>7</v>
      </c>
      <c r="BI73" s="596"/>
    </row>
    <row r="74" spans="1:61" ht="53.25" customHeight="1">
      <c r="A74" s="508"/>
      <c r="B74" s="505"/>
      <c r="C74" s="87" t="s">
        <v>1526</v>
      </c>
      <c r="D74" s="89" t="s">
        <v>1523</v>
      </c>
      <c r="E74" s="596"/>
      <c r="F74" s="596"/>
      <c r="G74" s="596"/>
      <c r="H74" s="596"/>
      <c r="I74" s="596"/>
      <c r="J74" s="596"/>
      <c r="K74" s="596"/>
      <c r="L74" s="596"/>
      <c r="M74" s="596" t="s">
        <v>7</v>
      </c>
      <c r="N74" s="596"/>
      <c r="O74" s="596"/>
      <c r="P74" s="596"/>
      <c r="Q74" s="596" t="s">
        <v>7</v>
      </c>
      <c r="R74" s="596"/>
      <c r="S74" s="596"/>
      <c r="T74" s="596" t="s">
        <v>7</v>
      </c>
      <c r="U74" s="596" t="s">
        <v>7</v>
      </c>
      <c r="V74" s="596"/>
      <c r="W74" s="596" t="s">
        <v>7</v>
      </c>
      <c r="X74" s="596"/>
      <c r="Y74" s="596"/>
      <c r="Z74" s="596"/>
      <c r="AA74" s="596"/>
      <c r="AB74" s="596"/>
      <c r="AC74" s="596"/>
      <c r="AD74" s="596"/>
      <c r="AE74" s="596"/>
      <c r="AF74" s="596"/>
      <c r="AG74" s="596"/>
      <c r="AH74" s="596"/>
      <c r="AI74" s="596"/>
      <c r="AJ74" s="596"/>
      <c r="AK74" s="596"/>
      <c r="AL74" s="596"/>
      <c r="AM74" s="596"/>
      <c r="AN74" s="596"/>
      <c r="AO74" s="596"/>
      <c r="AP74" s="596"/>
      <c r="AQ74" s="596" t="s">
        <v>7</v>
      </c>
      <c r="AR74" s="596"/>
      <c r="AS74" s="596"/>
      <c r="AT74" s="596"/>
      <c r="AU74" s="596"/>
      <c r="AV74" s="599"/>
      <c r="AW74" s="596"/>
      <c r="AX74" s="596"/>
      <c r="AY74" s="596"/>
      <c r="AZ74" s="596"/>
      <c r="BA74" s="596"/>
      <c r="BB74" s="596"/>
      <c r="BC74" s="596"/>
      <c r="BD74" s="596"/>
      <c r="BE74" s="596"/>
      <c r="BF74" s="596"/>
      <c r="BG74" s="596"/>
      <c r="BH74" s="596"/>
      <c r="BI74" s="596" t="s">
        <v>7</v>
      </c>
    </row>
    <row r="75" spans="1:61" ht="36" customHeight="1">
      <c r="A75" s="502" t="s">
        <v>350</v>
      </c>
      <c r="B75" s="501" t="s">
        <v>349</v>
      </c>
      <c r="C75" s="87" t="s">
        <v>251</v>
      </c>
      <c r="D75" s="88" t="s">
        <v>143</v>
      </c>
      <c r="E75" s="596"/>
      <c r="F75" s="596" t="s">
        <v>7</v>
      </c>
      <c r="G75" s="596"/>
      <c r="H75" s="596"/>
      <c r="I75" s="596"/>
      <c r="J75" s="596"/>
      <c r="K75" s="596"/>
      <c r="L75" s="596"/>
      <c r="M75" s="596"/>
      <c r="N75" s="596"/>
      <c r="O75" s="596"/>
      <c r="P75" s="596"/>
      <c r="Q75" s="596"/>
      <c r="R75" s="596"/>
      <c r="S75" s="596"/>
      <c r="T75" s="596"/>
      <c r="U75" s="596"/>
      <c r="V75" s="596"/>
      <c r="W75" s="596"/>
      <c r="X75" s="596"/>
      <c r="Y75" s="596"/>
      <c r="Z75" s="596"/>
      <c r="AA75" s="596"/>
      <c r="AB75" s="596" t="s">
        <v>7</v>
      </c>
      <c r="AC75" s="596"/>
      <c r="AD75" s="596"/>
      <c r="AE75" s="596"/>
      <c r="AF75" s="596"/>
      <c r="AG75" s="596"/>
      <c r="AH75" s="596"/>
      <c r="AI75" s="596"/>
      <c r="AJ75" s="596"/>
      <c r="AK75" s="596"/>
      <c r="AL75" s="596"/>
      <c r="AM75" s="596"/>
      <c r="AN75" s="596"/>
      <c r="AO75" s="596"/>
      <c r="AP75" s="596"/>
      <c r="AQ75" s="596"/>
      <c r="AR75" s="596"/>
      <c r="AS75" s="596"/>
      <c r="AT75" s="596"/>
      <c r="AU75" s="596"/>
      <c r="AV75" s="596"/>
      <c r="AW75" s="596"/>
      <c r="AX75" s="596"/>
      <c r="AY75" s="596"/>
      <c r="AZ75" s="596"/>
      <c r="BA75" s="596"/>
      <c r="BB75" s="596"/>
      <c r="BC75" s="596"/>
      <c r="BD75" s="596"/>
      <c r="BE75" s="596"/>
      <c r="BF75" s="596"/>
      <c r="BG75" s="596"/>
      <c r="BH75" s="596"/>
      <c r="BI75" s="596"/>
    </row>
    <row r="76" spans="1:61" ht="48">
      <c r="A76" s="502"/>
      <c r="B76" s="501"/>
      <c r="C76" s="87" t="s">
        <v>252</v>
      </c>
      <c r="D76" s="88" t="s">
        <v>147</v>
      </c>
      <c r="E76" s="596"/>
      <c r="F76" s="596" t="s">
        <v>7</v>
      </c>
      <c r="G76" s="596"/>
      <c r="H76" s="596"/>
      <c r="I76" s="596"/>
      <c r="J76" s="596"/>
      <c r="K76" s="596"/>
      <c r="L76" s="596"/>
      <c r="M76" s="596"/>
      <c r="N76" s="596"/>
      <c r="O76" s="596"/>
      <c r="P76" s="596"/>
      <c r="Q76" s="596"/>
      <c r="R76" s="596"/>
      <c r="S76" s="596"/>
      <c r="T76" s="596"/>
      <c r="U76" s="596"/>
      <c r="V76" s="596"/>
      <c r="W76" s="596"/>
      <c r="X76" s="596"/>
      <c r="Y76" s="596"/>
      <c r="Z76" s="596"/>
      <c r="AA76" s="596"/>
      <c r="AB76" s="596" t="s">
        <v>7</v>
      </c>
      <c r="AC76" s="596"/>
      <c r="AD76" s="596"/>
      <c r="AE76" s="596"/>
      <c r="AF76" s="596"/>
      <c r="AG76" s="596"/>
      <c r="AH76" s="596"/>
      <c r="AI76" s="596"/>
      <c r="AJ76" s="596"/>
      <c r="AK76" s="596"/>
      <c r="AL76" s="596"/>
      <c r="AM76" s="596"/>
      <c r="AN76" s="596"/>
      <c r="AO76" s="596" t="s">
        <v>7</v>
      </c>
      <c r="AP76" s="596" t="s">
        <v>7</v>
      </c>
      <c r="AQ76" s="596"/>
      <c r="AR76" s="596"/>
      <c r="AS76" s="596"/>
      <c r="AT76" s="596"/>
      <c r="AU76" s="596"/>
      <c r="AV76" s="596"/>
      <c r="AW76" s="596"/>
      <c r="AX76" s="596"/>
      <c r="AY76" s="596"/>
      <c r="AZ76" s="596"/>
      <c r="BA76" s="596"/>
      <c r="BB76" s="596"/>
      <c r="BC76" s="596"/>
      <c r="BD76" s="596"/>
      <c r="BE76" s="596"/>
      <c r="BF76" s="596" t="s">
        <v>7</v>
      </c>
      <c r="BG76" s="596"/>
      <c r="BH76" s="596" t="s">
        <v>7</v>
      </c>
      <c r="BI76" s="596"/>
    </row>
    <row r="77" spans="1:61" ht="36">
      <c r="A77" s="502"/>
      <c r="B77" s="501"/>
      <c r="C77" s="87" t="s">
        <v>253</v>
      </c>
      <c r="D77" s="89" t="s">
        <v>148</v>
      </c>
      <c r="E77" s="596"/>
      <c r="F77" s="596" t="s">
        <v>7</v>
      </c>
      <c r="G77" s="596"/>
      <c r="H77" s="596"/>
      <c r="I77" s="596"/>
      <c r="J77" s="596"/>
      <c r="K77" s="596" t="s">
        <v>7</v>
      </c>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596"/>
      <c r="AN77" s="596"/>
      <c r="AO77" s="596" t="s">
        <v>7</v>
      </c>
      <c r="AP77" s="596"/>
      <c r="AQ77" s="596"/>
      <c r="AR77" s="596" t="s">
        <v>7</v>
      </c>
      <c r="AS77" s="596"/>
      <c r="AT77" s="596"/>
      <c r="AU77" s="596" t="s">
        <v>7</v>
      </c>
      <c r="AV77" s="596"/>
      <c r="AW77" s="596"/>
      <c r="AX77" s="596"/>
      <c r="AY77" s="596"/>
      <c r="AZ77" s="596"/>
      <c r="BA77" s="596"/>
      <c r="BB77" s="596"/>
      <c r="BC77" s="596" t="s">
        <v>7</v>
      </c>
      <c r="BD77" s="596"/>
      <c r="BE77" s="596"/>
      <c r="BF77" s="596"/>
      <c r="BG77" s="596"/>
      <c r="BH77" s="596"/>
      <c r="BI77" s="596"/>
    </row>
    <row r="78" spans="1:61" ht="24">
      <c r="A78" s="502"/>
      <c r="B78" s="501"/>
      <c r="C78" s="87" t="s">
        <v>254</v>
      </c>
      <c r="D78" s="89" t="s">
        <v>149</v>
      </c>
      <c r="E78" s="596"/>
      <c r="F78" s="596" t="s">
        <v>7</v>
      </c>
      <c r="G78" s="596"/>
      <c r="H78" s="596"/>
      <c r="I78" s="596"/>
      <c r="J78" s="596"/>
      <c r="K78" s="596"/>
      <c r="L78" s="596"/>
      <c r="M78" s="596"/>
      <c r="N78" s="596"/>
      <c r="O78" s="596"/>
      <c r="P78" s="596"/>
      <c r="Q78" s="596"/>
      <c r="R78" s="596"/>
      <c r="S78" s="596"/>
      <c r="T78" s="596"/>
      <c r="U78" s="596"/>
      <c r="V78" s="596"/>
      <c r="W78" s="596"/>
      <c r="X78" s="596"/>
      <c r="Y78" s="596"/>
      <c r="Z78" s="596"/>
      <c r="AA78" s="596"/>
      <c r="AB78" s="596"/>
      <c r="AC78" s="596"/>
      <c r="AD78" s="596"/>
      <c r="AE78" s="596"/>
      <c r="AF78" s="596"/>
      <c r="AG78" s="596"/>
      <c r="AH78" s="596"/>
      <c r="AI78" s="596"/>
      <c r="AJ78" s="596"/>
      <c r="AK78" s="596"/>
      <c r="AL78" s="596"/>
      <c r="AM78" s="596"/>
      <c r="AN78" s="596"/>
      <c r="AO78" s="596" t="s">
        <v>7</v>
      </c>
      <c r="AP78" s="596"/>
      <c r="AQ78" s="596"/>
      <c r="AR78" s="596"/>
      <c r="AS78" s="596"/>
      <c r="AT78" s="596"/>
      <c r="AU78" s="596"/>
      <c r="AV78" s="596"/>
      <c r="AW78" s="596"/>
      <c r="AX78" s="596"/>
      <c r="AY78" s="596"/>
      <c r="AZ78" s="596"/>
      <c r="BA78" s="596"/>
      <c r="BB78" s="596"/>
      <c r="BC78" s="596"/>
      <c r="BD78" s="596"/>
      <c r="BE78" s="596" t="s">
        <v>7</v>
      </c>
      <c r="BF78" s="596"/>
      <c r="BG78" s="596"/>
      <c r="BH78" s="596"/>
      <c r="BI78" s="596"/>
    </row>
    <row r="79" spans="1:61" ht="24">
      <c r="A79" s="502"/>
      <c r="B79" s="501"/>
      <c r="C79" s="87" t="s">
        <v>255</v>
      </c>
      <c r="D79" s="89" t="s">
        <v>144</v>
      </c>
      <c r="E79" s="596"/>
      <c r="F79" s="596" t="s">
        <v>7</v>
      </c>
      <c r="G79" s="596"/>
      <c r="H79" s="596"/>
      <c r="I79" s="596"/>
      <c r="J79" s="596"/>
      <c r="K79" s="596"/>
      <c r="L79" s="596"/>
      <c r="M79" s="596"/>
      <c r="N79" s="596"/>
      <c r="O79" s="596"/>
      <c r="P79" s="596"/>
      <c r="Q79" s="596"/>
      <c r="R79" s="596"/>
      <c r="S79" s="596"/>
      <c r="T79" s="596"/>
      <c r="U79" s="596"/>
      <c r="V79" s="596"/>
      <c r="W79" s="596"/>
      <c r="X79" s="596"/>
      <c r="Y79" s="596"/>
      <c r="Z79" s="596"/>
      <c r="AA79" s="596"/>
      <c r="AB79" s="596"/>
      <c r="AC79" s="596"/>
      <c r="AD79" s="596"/>
      <c r="AE79" s="596"/>
      <c r="AF79" s="596"/>
      <c r="AG79" s="596"/>
      <c r="AH79" s="596"/>
      <c r="AI79" s="596"/>
      <c r="AJ79" s="596"/>
      <c r="AK79" s="596"/>
      <c r="AL79" s="596"/>
      <c r="AM79" s="596"/>
      <c r="AN79" s="596"/>
      <c r="AO79" s="596" t="s">
        <v>7</v>
      </c>
      <c r="AP79" s="596"/>
      <c r="AQ79" s="596"/>
      <c r="AR79" s="596"/>
      <c r="AS79" s="596"/>
      <c r="AT79" s="596"/>
      <c r="AU79" s="596"/>
      <c r="AV79" s="596"/>
      <c r="AW79" s="596"/>
      <c r="AX79" s="596"/>
      <c r="AY79" s="596"/>
      <c r="AZ79" s="596"/>
      <c r="BA79" s="596"/>
      <c r="BB79" s="596"/>
      <c r="BC79" s="596"/>
      <c r="BD79" s="596"/>
      <c r="BE79" s="596"/>
      <c r="BF79" s="596"/>
      <c r="BG79" s="596"/>
      <c r="BH79" s="596"/>
      <c r="BI79" s="596"/>
    </row>
    <row r="80" spans="1:61" ht="85.5" customHeight="1">
      <c r="A80" s="502"/>
      <c r="B80" s="501" t="s">
        <v>348</v>
      </c>
      <c r="C80" s="87" t="s">
        <v>256</v>
      </c>
      <c r="D80" s="89" t="s">
        <v>319</v>
      </c>
      <c r="E80" s="596"/>
      <c r="F80" s="596"/>
      <c r="G80" s="596"/>
      <c r="H80" s="596"/>
      <c r="I80" s="596"/>
      <c r="J80" s="596"/>
      <c r="K80" s="596"/>
      <c r="L80" s="596"/>
      <c r="M80" s="596"/>
      <c r="N80" s="596"/>
      <c r="O80" s="596"/>
      <c r="P80" s="596"/>
      <c r="Q80" s="596"/>
      <c r="R80" s="596"/>
      <c r="S80" s="596"/>
      <c r="T80" s="596"/>
      <c r="U80" s="596"/>
      <c r="V80" s="596"/>
      <c r="W80" s="596"/>
      <c r="X80" s="596"/>
      <c r="Y80" s="596"/>
      <c r="Z80" s="596"/>
      <c r="AA80" s="596" t="s">
        <v>7</v>
      </c>
      <c r="AB80" s="596"/>
      <c r="AC80" s="596"/>
      <c r="AD80" s="596"/>
      <c r="AE80" s="596"/>
      <c r="AF80" s="596"/>
      <c r="AG80" s="596"/>
      <c r="AH80" s="596"/>
      <c r="AI80" s="596"/>
      <c r="AJ80" s="596"/>
      <c r="AK80" s="596"/>
      <c r="AL80" s="596"/>
      <c r="AM80" s="596"/>
      <c r="AN80" s="596"/>
      <c r="AO80" s="596"/>
      <c r="AP80" s="596"/>
      <c r="AQ80" s="596"/>
      <c r="AR80" s="596"/>
      <c r="AS80" s="596"/>
      <c r="AT80" s="596"/>
      <c r="AU80" s="596"/>
      <c r="AV80" s="596"/>
      <c r="AW80" s="596"/>
      <c r="AX80" s="596"/>
      <c r="AY80" s="596"/>
      <c r="AZ80" s="596"/>
      <c r="BA80" s="596"/>
      <c r="BB80" s="596"/>
      <c r="BC80" s="596"/>
      <c r="BD80" s="596"/>
      <c r="BE80" s="596"/>
      <c r="BF80" s="596"/>
      <c r="BG80" s="596"/>
      <c r="BH80" s="596"/>
      <c r="BI80" s="596"/>
    </row>
    <row r="81" spans="1:61" ht="85.5" customHeight="1">
      <c r="A81" s="502"/>
      <c r="B81" s="501"/>
      <c r="C81" s="87" t="s">
        <v>257</v>
      </c>
      <c r="D81" s="89" t="s">
        <v>75</v>
      </c>
      <c r="E81" s="596"/>
      <c r="F81" s="596"/>
      <c r="G81" s="596"/>
      <c r="H81" s="596"/>
      <c r="I81" s="596"/>
      <c r="J81" s="596"/>
      <c r="K81" s="596"/>
      <c r="L81" s="596"/>
      <c r="M81" s="596"/>
      <c r="N81" s="596"/>
      <c r="O81" s="596"/>
      <c r="P81" s="596"/>
      <c r="Q81" s="596"/>
      <c r="R81" s="596"/>
      <c r="S81" s="596"/>
      <c r="T81" s="596"/>
      <c r="U81" s="596"/>
      <c r="V81" s="596"/>
      <c r="W81" s="596"/>
      <c r="X81" s="596"/>
      <c r="Y81" s="596"/>
      <c r="Z81" s="596"/>
      <c r="AA81" s="596"/>
      <c r="AB81" s="596"/>
      <c r="AC81" s="596"/>
      <c r="AD81" s="596"/>
      <c r="AE81" s="596"/>
      <c r="AF81" s="596"/>
      <c r="AG81" s="596"/>
      <c r="AH81" s="596"/>
      <c r="AI81" s="596"/>
      <c r="AJ81" s="596"/>
      <c r="AK81" s="596"/>
      <c r="AL81" s="596"/>
      <c r="AM81" s="596"/>
      <c r="AN81" s="596"/>
      <c r="AO81" s="596"/>
      <c r="AP81" s="596"/>
      <c r="AQ81" s="596"/>
      <c r="AR81" s="596"/>
      <c r="AS81" s="596"/>
      <c r="AT81" s="596"/>
      <c r="AU81" s="596"/>
      <c r="AV81" s="596"/>
      <c r="AW81" s="596"/>
      <c r="AX81" s="596"/>
      <c r="AY81" s="596"/>
      <c r="AZ81" s="596"/>
      <c r="BA81" s="596"/>
      <c r="BB81" s="596"/>
      <c r="BC81" s="596"/>
      <c r="BD81" s="596"/>
      <c r="BE81" s="596"/>
      <c r="BF81" s="596"/>
      <c r="BG81" s="596"/>
      <c r="BH81" s="596"/>
      <c r="BI81" s="596"/>
    </row>
    <row r="82" spans="1:61" ht="51.75" customHeight="1">
      <c r="A82" s="502"/>
      <c r="B82" s="501" t="s">
        <v>484</v>
      </c>
      <c r="C82" s="87" t="s">
        <v>258</v>
      </c>
      <c r="D82" s="89" t="s">
        <v>312</v>
      </c>
      <c r="E82" s="596"/>
      <c r="F82" s="596"/>
      <c r="G82" s="596"/>
      <c r="H82" s="596"/>
      <c r="I82" s="596"/>
      <c r="J82" s="596"/>
      <c r="K82" s="596"/>
      <c r="L82" s="596"/>
      <c r="M82" s="596"/>
      <c r="N82" s="596"/>
      <c r="O82" s="596"/>
      <c r="P82" s="596"/>
      <c r="Q82" s="596"/>
      <c r="R82" s="596"/>
      <c r="S82" s="596"/>
      <c r="T82" s="596"/>
      <c r="U82" s="596"/>
      <c r="V82" s="596"/>
      <c r="W82" s="596"/>
      <c r="X82" s="596"/>
      <c r="Y82" s="596"/>
      <c r="Z82" s="596"/>
      <c r="AA82" s="596"/>
      <c r="AB82" s="596"/>
      <c r="AC82" s="596"/>
      <c r="AD82" s="596"/>
      <c r="AE82" s="596"/>
      <c r="AF82" s="596"/>
      <c r="AG82" s="596"/>
      <c r="AH82" s="596"/>
      <c r="AI82" s="596"/>
      <c r="AJ82" s="596"/>
      <c r="AK82" s="596"/>
      <c r="AL82" s="596"/>
      <c r="AM82" s="596"/>
      <c r="AN82" s="596"/>
      <c r="AO82" s="596"/>
      <c r="AP82" s="596"/>
      <c r="AQ82" s="596"/>
      <c r="AR82" s="596"/>
      <c r="AS82" s="596"/>
      <c r="AT82" s="596"/>
      <c r="AU82" s="596"/>
      <c r="AV82" s="596"/>
      <c r="AW82" s="596"/>
      <c r="AX82" s="596"/>
      <c r="AY82" s="596"/>
      <c r="AZ82" s="596"/>
      <c r="BA82" s="596"/>
      <c r="BB82" s="596"/>
      <c r="BC82" s="596"/>
      <c r="BD82" s="596"/>
      <c r="BE82" s="596"/>
      <c r="BF82" s="596"/>
      <c r="BG82" s="596"/>
      <c r="BH82" s="596"/>
      <c r="BI82" s="596"/>
    </row>
    <row r="83" spans="1:61" ht="51.75" customHeight="1">
      <c r="A83" s="502"/>
      <c r="B83" s="501"/>
      <c r="C83" s="87" t="s">
        <v>259</v>
      </c>
      <c r="D83" s="89" t="s">
        <v>78</v>
      </c>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t="s">
        <v>7</v>
      </c>
      <c r="AJ83" s="596"/>
      <c r="AK83" s="596"/>
      <c r="AL83" s="596"/>
      <c r="AM83" s="596"/>
      <c r="AN83" s="596"/>
      <c r="AO83" s="596"/>
      <c r="AP83" s="596"/>
      <c r="AQ83" s="596"/>
      <c r="AR83" s="596"/>
      <c r="AS83" s="596"/>
      <c r="AT83" s="596"/>
      <c r="AU83" s="596"/>
      <c r="AV83" s="596"/>
      <c r="AW83" s="596"/>
      <c r="AX83" s="596"/>
      <c r="AY83" s="596"/>
      <c r="AZ83" s="596"/>
      <c r="BA83" s="596"/>
      <c r="BB83" s="596"/>
      <c r="BC83" s="596"/>
      <c r="BD83" s="596"/>
      <c r="BE83" s="596"/>
      <c r="BF83" s="596"/>
      <c r="BG83" s="596"/>
      <c r="BH83" s="596"/>
      <c r="BI83" s="596"/>
    </row>
    <row r="84" spans="1:61" ht="69.75" customHeight="1">
      <c r="A84" s="502"/>
      <c r="B84" s="501"/>
      <c r="C84" s="87" t="s">
        <v>260</v>
      </c>
      <c r="D84" s="89" t="s">
        <v>1631</v>
      </c>
      <c r="E84" s="596"/>
      <c r="F84" s="596"/>
      <c r="G84" s="596"/>
      <c r="H84" s="596"/>
      <c r="I84" s="596"/>
      <c r="J84" s="596"/>
      <c r="K84" s="596"/>
      <c r="L84" s="596"/>
      <c r="M84" s="596"/>
      <c r="N84" s="596"/>
      <c r="O84" s="596"/>
      <c r="P84" s="596"/>
      <c r="Q84" s="596"/>
      <c r="R84" s="596"/>
      <c r="S84" s="596"/>
      <c r="T84" s="596"/>
      <c r="U84" s="596"/>
      <c r="V84" s="596"/>
      <c r="W84" s="596"/>
      <c r="X84" s="596"/>
      <c r="Y84" s="596"/>
      <c r="Z84" s="596"/>
      <c r="AA84" s="596"/>
      <c r="AB84" s="596"/>
      <c r="AC84" s="596"/>
      <c r="AD84" s="596"/>
      <c r="AE84" s="596"/>
      <c r="AF84" s="596"/>
      <c r="AG84" s="596"/>
      <c r="AH84" s="596"/>
      <c r="AI84" s="596"/>
      <c r="AJ84" s="596"/>
      <c r="AK84" s="596"/>
      <c r="AL84" s="596"/>
      <c r="AM84" s="596"/>
      <c r="AN84" s="596"/>
      <c r="AO84" s="596"/>
      <c r="AP84" s="596"/>
      <c r="AQ84" s="596"/>
      <c r="AR84" s="596"/>
      <c r="AS84" s="596"/>
      <c r="AT84" s="596"/>
      <c r="AU84" s="596"/>
      <c r="AV84" s="596"/>
      <c r="AW84" s="596"/>
      <c r="AX84" s="596"/>
      <c r="AY84" s="596"/>
      <c r="AZ84" s="596"/>
      <c r="BA84" s="596"/>
      <c r="BB84" s="596"/>
      <c r="BC84" s="596"/>
      <c r="BD84" s="596"/>
      <c r="BE84" s="596"/>
      <c r="BF84" s="596"/>
      <c r="BG84" s="596"/>
      <c r="BH84" s="596"/>
      <c r="BI84" s="596"/>
    </row>
    <row r="85" spans="1:61" ht="52.5" customHeight="1">
      <c r="A85" s="502"/>
      <c r="B85" s="501"/>
      <c r="C85" s="87" t="s">
        <v>261</v>
      </c>
      <c r="D85" s="89" t="s">
        <v>1561</v>
      </c>
      <c r="E85" s="596"/>
      <c r="F85" s="596"/>
      <c r="G85" s="596"/>
      <c r="H85" s="596"/>
      <c r="I85" s="596"/>
      <c r="J85" s="596"/>
      <c r="K85" s="596"/>
      <c r="L85" s="596"/>
      <c r="M85" s="596"/>
      <c r="N85" s="596"/>
      <c r="O85" s="596"/>
      <c r="P85" s="596"/>
      <c r="Q85" s="596"/>
      <c r="R85" s="596"/>
      <c r="S85" s="596"/>
      <c r="T85" s="596"/>
      <c r="U85" s="596"/>
      <c r="V85" s="596"/>
      <c r="W85" s="596"/>
      <c r="X85" s="596"/>
      <c r="Y85" s="596"/>
      <c r="Z85" s="596"/>
      <c r="AA85" s="596"/>
      <c r="AB85" s="596"/>
      <c r="AC85" s="596"/>
      <c r="AD85" s="596"/>
      <c r="AE85" s="596"/>
      <c r="AF85" s="596"/>
      <c r="AG85" s="596"/>
      <c r="AH85" s="596"/>
      <c r="AI85" s="596"/>
      <c r="AJ85" s="596"/>
      <c r="AK85" s="596"/>
      <c r="AL85" s="596"/>
      <c r="AM85" s="596"/>
      <c r="AN85" s="596"/>
      <c r="AO85" s="596"/>
      <c r="AP85" s="596"/>
      <c r="AQ85" s="596"/>
      <c r="AR85" s="596"/>
      <c r="AS85" s="596"/>
      <c r="AT85" s="596"/>
      <c r="AU85" s="596"/>
      <c r="AV85" s="596"/>
      <c r="AW85" s="596"/>
      <c r="AX85" s="596"/>
      <c r="AY85" s="596"/>
      <c r="AZ85" s="596"/>
      <c r="BA85" s="596"/>
      <c r="BB85" s="596"/>
      <c r="BC85" s="596"/>
      <c r="BD85" s="596"/>
      <c r="BE85" s="596"/>
      <c r="BF85" s="596"/>
      <c r="BG85" s="596"/>
      <c r="BH85" s="596"/>
      <c r="BI85" s="596"/>
    </row>
    <row r="86" spans="1:61" ht="52.5" customHeight="1">
      <c r="A86" s="502"/>
      <c r="B86" s="501"/>
      <c r="C86" s="87" t="s">
        <v>262</v>
      </c>
      <c r="D86" s="89" t="s">
        <v>1562</v>
      </c>
      <c r="E86" s="596"/>
      <c r="F86" s="596"/>
      <c r="G86" s="596"/>
      <c r="H86" s="596"/>
      <c r="I86" s="596"/>
      <c r="J86" s="596"/>
      <c r="K86" s="596"/>
      <c r="L86" s="596"/>
      <c r="M86" s="596"/>
      <c r="N86" s="596"/>
      <c r="O86" s="596"/>
      <c r="P86" s="596"/>
      <c r="Q86" s="596"/>
      <c r="R86" s="596"/>
      <c r="S86" s="596"/>
      <c r="T86" s="596"/>
      <c r="U86" s="596"/>
      <c r="V86" s="596"/>
      <c r="W86" s="596"/>
      <c r="X86" s="596"/>
      <c r="Y86" s="596"/>
      <c r="Z86" s="596"/>
      <c r="AA86" s="596"/>
      <c r="AB86" s="596"/>
      <c r="AC86" s="596"/>
      <c r="AD86" s="596"/>
      <c r="AE86" s="596"/>
      <c r="AF86" s="596"/>
      <c r="AG86" s="596"/>
      <c r="AH86" s="596"/>
      <c r="AI86" s="596"/>
      <c r="AJ86" s="596"/>
      <c r="AK86" s="596"/>
      <c r="AL86" s="596"/>
      <c r="AM86" s="596"/>
      <c r="AN86" s="596"/>
      <c r="AO86" s="596"/>
      <c r="AP86" s="596"/>
      <c r="AQ86" s="596"/>
      <c r="AR86" s="596"/>
      <c r="AS86" s="596"/>
      <c r="AT86" s="596"/>
      <c r="AU86" s="596"/>
      <c r="AV86" s="596"/>
      <c r="AW86" s="596"/>
      <c r="AX86" s="596"/>
      <c r="AY86" s="596"/>
      <c r="AZ86" s="596"/>
      <c r="BA86" s="596"/>
      <c r="BB86" s="596"/>
      <c r="BC86" s="596"/>
      <c r="BD86" s="596"/>
      <c r="BE86" s="596"/>
      <c r="BF86" s="596"/>
      <c r="BG86" s="596"/>
      <c r="BH86" s="596"/>
      <c r="BI86" s="596"/>
    </row>
    <row r="87" spans="1:61" ht="86.25" customHeight="1">
      <c r="A87" s="502"/>
      <c r="B87" s="501" t="s">
        <v>346</v>
      </c>
      <c r="C87" s="87" t="s">
        <v>263</v>
      </c>
      <c r="D87" s="88" t="s">
        <v>82</v>
      </c>
      <c r="E87" s="596"/>
      <c r="F87" s="596"/>
      <c r="G87" s="596"/>
      <c r="H87" s="596"/>
      <c r="I87" s="596"/>
      <c r="J87" s="596"/>
      <c r="K87" s="596"/>
      <c r="L87" s="596"/>
      <c r="M87" s="596"/>
      <c r="N87" s="596"/>
      <c r="O87" s="596"/>
      <c r="P87" s="596"/>
      <c r="Q87" s="596"/>
      <c r="R87" s="596"/>
      <c r="S87" s="596"/>
      <c r="T87" s="596"/>
      <c r="U87" s="596"/>
      <c r="V87" s="596"/>
      <c r="W87" s="596"/>
      <c r="X87" s="596"/>
      <c r="Y87" s="596"/>
      <c r="Z87" s="596"/>
      <c r="AA87" s="596"/>
      <c r="AB87" s="596"/>
      <c r="AC87" s="596"/>
      <c r="AD87" s="596"/>
      <c r="AE87" s="596"/>
      <c r="AF87" s="596"/>
      <c r="AG87" s="596"/>
      <c r="AH87" s="596"/>
      <c r="AI87" s="596"/>
      <c r="AJ87" s="596"/>
      <c r="AK87" s="596"/>
      <c r="AL87" s="596"/>
      <c r="AM87" s="596"/>
      <c r="AN87" s="596"/>
      <c r="AO87" s="596"/>
      <c r="AP87" s="596" t="s">
        <v>7</v>
      </c>
      <c r="AQ87" s="596"/>
      <c r="AR87" s="596"/>
      <c r="AS87" s="596" t="s">
        <v>7</v>
      </c>
      <c r="AT87" s="596"/>
      <c r="AU87" s="596"/>
      <c r="AV87" s="596"/>
      <c r="AW87" s="596"/>
      <c r="AX87" s="596"/>
      <c r="AY87" s="596"/>
      <c r="AZ87" s="596"/>
      <c r="BA87" s="596"/>
      <c r="BB87" s="596"/>
      <c r="BC87" s="596"/>
      <c r="BD87" s="596"/>
      <c r="BE87" s="596"/>
      <c r="BF87" s="596" t="s">
        <v>7</v>
      </c>
      <c r="BG87" s="596"/>
      <c r="BH87" s="596"/>
      <c r="BI87" s="596"/>
    </row>
    <row r="88" spans="1:61" ht="86.25" customHeight="1">
      <c r="A88" s="502"/>
      <c r="B88" s="501"/>
      <c r="C88" s="87" t="s">
        <v>275</v>
      </c>
      <c r="D88" s="88" t="s">
        <v>268</v>
      </c>
      <c r="E88" s="596"/>
      <c r="F88" s="596"/>
      <c r="G88" s="596" t="s">
        <v>7</v>
      </c>
      <c r="H88" s="596" t="s">
        <v>7</v>
      </c>
      <c r="I88" s="596" t="s">
        <v>7</v>
      </c>
      <c r="J88" s="596" t="s">
        <v>7</v>
      </c>
      <c r="K88" s="596"/>
      <c r="L88" s="596" t="s">
        <v>7</v>
      </c>
      <c r="M88" s="596"/>
      <c r="N88" s="596"/>
      <c r="O88" s="596"/>
      <c r="P88" s="596"/>
      <c r="Q88" s="596" t="s">
        <v>7</v>
      </c>
      <c r="R88" s="596"/>
      <c r="S88" s="596"/>
      <c r="T88" s="596"/>
      <c r="U88" s="596"/>
      <c r="V88" s="596" t="s">
        <v>7</v>
      </c>
      <c r="W88" s="596"/>
      <c r="X88" s="596"/>
      <c r="Y88" s="596" t="s">
        <v>7</v>
      </c>
      <c r="Z88" s="596" t="s">
        <v>7</v>
      </c>
      <c r="AA88" s="596"/>
      <c r="AB88" s="596" t="s">
        <v>7</v>
      </c>
      <c r="AC88" s="596"/>
      <c r="AD88" s="596"/>
      <c r="AE88" s="596" t="s">
        <v>7</v>
      </c>
      <c r="AF88" s="596"/>
      <c r="AG88" s="596"/>
      <c r="AH88" s="596"/>
      <c r="AI88" s="596"/>
      <c r="AJ88" s="596"/>
      <c r="AK88" s="596"/>
      <c r="AL88" s="596" t="s">
        <v>7</v>
      </c>
      <c r="AM88" s="596" t="s">
        <v>7</v>
      </c>
      <c r="AN88" s="596"/>
      <c r="AO88" s="596"/>
      <c r="AP88" s="596"/>
      <c r="AQ88" s="596"/>
      <c r="AR88" s="596"/>
      <c r="AS88" s="596" t="s">
        <v>7</v>
      </c>
      <c r="AT88" s="596"/>
      <c r="AU88" s="596"/>
      <c r="AV88" s="596"/>
      <c r="AW88" s="596"/>
      <c r="AX88" s="596"/>
      <c r="AY88" s="596"/>
      <c r="AZ88" s="596" t="s">
        <v>7</v>
      </c>
      <c r="BA88" s="596"/>
      <c r="BB88" s="596"/>
      <c r="BC88" s="596"/>
      <c r="BD88" s="596"/>
      <c r="BE88" s="596"/>
      <c r="BF88" s="596"/>
      <c r="BG88" s="596" t="s">
        <v>7</v>
      </c>
      <c r="BH88" s="596"/>
      <c r="BI88" s="596"/>
    </row>
    <row r="89" spans="1:61" ht="36.75">
      <c r="A89" s="502"/>
      <c r="B89" s="501"/>
      <c r="C89" s="87" t="s">
        <v>276</v>
      </c>
      <c r="D89" s="86" t="s">
        <v>345</v>
      </c>
      <c r="E89" s="597"/>
      <c r="F89" s="597"/>
      <c r="G89" s="597"/>
      <c r="H89" s="597"/>
      <c r="I89" s="597"/>
      <c r="J89" s="597"/>
      <c r="K89" s="597"/>
      <c r="L89" s="597"/>
      <c r="M89" s="597"/>
      <c r="N89" s="597"/>
      <c r="O89" s="597"/>
      <c r="P89" s="597"/>
      <c r="Q89" s="597"/>
      <c r="R89" s="597"/>
      <c r="S89" s="597"/>
      <c r="T89" s="597"/>
      <c r="U89" s="597"/>
      <c r="V89" s="597"/>
      <c r="W89" s="597"/>
      <c r="X89" s="597"/>
      <c r="Y89" s="597"/>
      <c r="Z89" s="597"/>
      <c r="AA89" s="597"/>
      <c r="AB89" s="597"/>
      <c r="AC89" s="597"/>
      <c r="AD89" s="597"/>
      <c r="AE89" s="597"/>
      <c r="AF89" s="597"/>
      <c r="AG89" s="597"/>
      <c r="AH89" s="597"/>
      <c r="AI89" s="597"/>
      <c r="AJ89" s="597"/>
      <c r="AK89" s="597"/>
      <c r="AL89" s="597"/>
      <c r="AM89" s="597"/>
      <c r="AN89" s="596" t="s">
        <v>7</v>
      </c>
      <c r="AO89" s="597"/>
      <c r="AP89" s="597"/>
      <c r="AQ89" s="597"/>
      <c r="AR89" s="597"/>
      <c r="AS89" s="597"/>
      <c r="AT89" s="597"/>
      <c r="AU89" s="597"/>
      <c r="AV89" s="597"/>
      <c r="AW89" s="597"/>
      <c r="AX89" s="597"/>
      <c r="AY89" s="597"/>
      <c r="AZ89" s="597"/>
      <c r="BA89" s="597"/>
      <c r="BB89" s="597"/>
      <c r="BC89" s="597"/>
      <c r="BD89" s="597"/>
      <c r="BE89" s="597"/>
      <c r="BF89" s="597"/>
      <c r="BG89" s="597"/>
      <c r="BH89" s="597"/>
      <c r="BI89" s="597"/>
    </row>
    <row r="90" spans="1:61" ht="48.75">
      <c r="A90" s="502"/>
      <c r="B90" s="501"/>
      <c r="C90" s="87" t="s">
        <v>277</v>
      </c>
      <c r="D90" s="86" t="s">
        <v>270</v>
      </c>
      <c r="E90" s="597"/>
      <c r="F90" s="597"/>
      <c r="G90" s="597"/>
      <c r="H90" s="597"/>
      <c r="I90" s="597"/>
      <c r="J90" s="597"/>
      <c r="K90" s="597"/>
      <c r="L90" s="597"/>
      <c r="M90" s="597"/>
      <c r="N90" s="597"/>
      <c r="O90" s="597"/>
      <c r="P90" s="597"/>
      <c r="Q90" s="597"/>
      <c r="R90" s="597"/>
      <c r="S90" s="597"/>
      <c r="T90" s="597"/>
      <c r="U90" s="597"/>
      <c r="V90" s="597"/>
      <c r="W90" s="597"/>
      <c r="X90" s="597"/>
      <c r="Y90" s="597"/>
      <c r="Z90" s="597"/>
      <c r="AA90" s="597"/>
      <c r="AB90" s="597"/>
      <c r="AC90" s="597"/>
      <c r="AD90" s="597"/>
      <c r="AE90" s="597"/>
      <c r="AF90" s="597"/>
      <c r="AG90" s="597"/>
      <c r="AH90" s="597"/>
      <c r="AI90" s="597"/>
      <c r="AJ90" s="597"/>
      <c r="AK90" s="597"/>
      <c r="AL90" s="597"/>
      <c r="AM90" s="597"/>
      <c r="AN90" s="596" t="s">
        <v>7</v>
      </c>
      <c r="AO90" s="597"/>
      <c r="AP90" s="597"/>
      <c r="AQ90" s="597"/>
      <c r="AR90" s="597"/>
      <c r="AS90" s="597"/>
      <c r="AT90" s="597"/>
      <c r="AU90" s="597"/>
      <c r="AV90" s="597"/>
      <c r="AW90" s="597"/>
      <c r="AX90" s="597"/>
      <c r="AY90" s="597"/>
      <c r="AZ90" s="597"/>
      <c r="BA90" s="597"/>
      <c r="BB90" s="597"/>
      <c r="BC90" s="597"/>
      <c r="BD90" s="597"/>
      <c r="BE90" s="597"/>
      <c r="BF90" s="597"/>
      <c r="BG90" s="597"/>
      <c r="BH90" s="597"/>
      <c r="BI90" s="597"/>
    </row>
    <row r="91" spans="1:61" ht="24.75">
      <c r="A91" s="502"/>
      <c r="B91" s="501"/>
      <c r="C91" s="87" t="s">
        <v>1589</v>
      </c>
      <c r="D91" s="86" t="s">
        <v>271</v>
      </c>
      <c r="E91" s="597"/>
      <c r="F91" s="597"/>
      <c r="G91" s="597"/>
      <c r="H91" s="597"/>
      <c r="I91" s="597"/>
      <c r="J91" s="597"/>
      <c r="K91" s="597"/>
      <c r="L91" s="597"/>
      <c r="M91" s="597"/>
      <c r="N91" s="597"/>
      <c r="O91" s="597"/>
      <c r="P91" s="597"/>
      <c r="Q91" s="597"/>
      <c r="R91" s="597"/>
      <c r="S91" s="597"/>
      <c r="T91" s="597"/>
      <c r="U91" s="597"/>
      <c r="V91" s="597"/>
      <c r="W91" s="597"/>
      <c r="X91" s="597"/>
      <c r="Y91" s="597"/>
      <c r="Z91" s="597"/>
      <c r="AA91" s="597"/>
      <c r="AB91" s="597"/>
      <c r="AC91" s="597"/>
      <c r="AD91" s="597"/>
      <c r="AE91" s="597"/>
      <c r="AF91" s="597"/>
      <c r="AG91" s="597"/>
      <c r="AH91" s="597"/>
      <c r="AI91" s="597"/>
      <c r="AJ91" s="597"/>
      <c r="AK91" s="597"/>
      <c r="AL91" s="597"/>
      <c r="AM91" s="597"/>
      <c r="AN91" s="596" t="s">
        <v>7</v>
      </c>
      <c r="AO91" s="597"/>
      <c r="AP91" s="597"/>
      <c r="AQ91" s="597"/>
      <c r="AR91" s="597"/>
      <c r="AS91" s="597"/>
      <c r="AT91" s="597"/>
      <c r="AU91" s="597"/>
      <c r="AV91" s="597"/>
      <c r="AW91" s="597"/>
      <c r="AX91" s="597"/>
      <c r="AY91" s="597"/>
      <c r="AZ91" s="597"/>
      <c r="BA91" s="597"/>
      <c r="BB91" s="597"/>
      <c r="BC91" s="597"/>
      <c r="BD91" s="597"/>
      <c r="BE91" s="597"/>
      <c r="BF91" s="597"/>
      <c r="BG91" s="597"/>
      <c r="BH91" s="597"/>
      <c r="BI91" s="597"/>
    </row>
  </sheetData>
  <sheetProtection password="DDCC" sheet="1" objects="1" scenarios="1"/>
  <mergeCells count="38">
    <mergeCell ref="B39:B40"/>
    <mergeCell ref="A33:A40"/>
    <mergeCell ref="B82:B86"/>
    <mergeCell ref="B41:B50"/>
    <mergeCell ref="B87:B91"/>
    <mergeCell ref="A75:A91"/>
    <mergeCell ref="B51:B52"/>
    <mergeCell ref="B53:B58"/>
    <mergeCell ref="B59:B62"/>
    <mergeCell ref="A53:A64"/>
    <mergeCell ref="B63:B64"/>
    <mergeCell ref="B75:B79"/>
    <mergeCell ref="B80:B81"/>
    <mergeCell ref="B71:B74"/>
    <mergeCell ref="A41:A52"/>
    <mergeCell ref="B65:B70"/>
    <mergeCell ref="A65:A74"/>
    <mergeCell ref="E1:O1"/>
    <mergeCell ref="B37:B38"/>
    <mergeCell ref="A1:B3"/>
    <mergeCell ref="A4:A23"/>
    <mergeCell ref="B33:B34"/>
    <mergeCell ref="B35:B36"/>
    <mergeCell ref="B4:B8"/>
    <mergeCell ref="B9:B12"/>
    <mergeCell ref="B13:B19"/>
    <mergeCell ref="B20:B23"/>
    <mergeCell ref="B24:B26"/>
    <mergeCell ref="B31:B32"/>
    <mergeCell ref="A24:A32"/>
    <mergeCell ref="B27:B30"/>
    <mergeCell ref="D1:D3"/>
    <mergeCell ref="C1:C3"/>
    <mergeCell ref="AQ1:AV1"/>
    <mergeCell ref="AW1:BI1"/>
    <mergeCell ref="P1:Z1"/>
    <mergeCell ref="AA1:AD1"/>
    <mergeCell ref="AE1:AP1"/>
  </mergeCells>
  <pageMargins left="0.7" right="0.7" top="0.75" bottom="0.75" header="0.3" footer="0.3"/>
  <pageSetup orientation="portrait" horizontalDpi="4294967292"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6"/>
  <sheetViews>
    <sheetView showGridLines="0" showRowColHeaders="0" zoomScale="80" zoomScaleNormal="80" workbookViewId="0">
      <pane xSplit="5" ySplit="4" topLeftCell="F5" activePane="bottomRight" state="frozen"/>
      <selection pane="topRight" activeCell="F1" sqref="F1"/>
      <selection pane="bottomLeft" activeCell="A5" sqref="A5"/>
      <selection pane="bottomRight" activeCell="F2" sqref="F2:I2"/>
    </sheetView>
  </sheetViews>
  <sheetFormatPr baseColWidth="10" defaultColWidth="0" defaultRowHeight="15" customHeight="1" zeroHeight="1"/>
  <cols>
    <col min="1" max="1" width="22.28515625" style="612" customWidth="1"/>
    <col min="2" max="2" width="17.28515625" style="681" customWidth="1"/>
    <col min="3" max="3" width="11.5703125" style="612" customWidth="1"/>
    <col min="4" max="4" width="11.140625" style="706" customWidth="1"/>
    <col min="5" max="5" width="48.28515625" style="612" customWidth="1"/>
    <col min="6" max="7" width="17.7109375" style="612" customWidth="1"/>
    <col min="8" max="8" width="21" style="612" customWidth="1"/>
    <col min="9" max="9" width="18.42578125" style="612" customWidth="1"/>
    <col min="10" max="10" width="15" style="612" customWidth="1"/>
    <col min="11" max="14" width="14.140625" style="681" customWidth="1"/>
    <col min="15" max="15" width="16.28515625" style="681" customWidth="1"/>
    <col min="16" max="16" width="16.85546875" style="681" customWidth="1"/>
    <col min="17" max="17" width="7.5703125" style="681" bestFit="1" customWidth="1"/>
    <col min="18" max="18" width="8.7109375" style="681" customWidth="1"/>
    <col min="19" max="19" width="8.5703125" style="681" customWidth="1"/>
    <col min="20" max="21" width="8.7109375" style="681" bestFit="1" customWidth="1"/>
    <col min="22" max="22" width="11.7109375" style="681" customWidth="1"/>
    <col min="23" max="23" width="48.28515625" style="612" customWidth="1"/>
    <col min="24" max="24" width="7.28515625" style="612" customWidth="1"/>
    <col min="25" max="25" width="14.28515625" style="612" hidden="1"/>
    <col min="26" max="16384" width="11.42578125" style="612" hidden="1"/>
  </cols>
  <sheetData>
    <row r="1" spans="1:23" s="603" customFormat="1" ht="73.5" customHeight="1" thickBot="1">
      <c r="A1" s="600"/>
      <c r="B1" s="600"/>
      <c r="C1" s="601" t="s">
        <v>1054</v>
      </c>
      <c r="D1" s="601"/>
      <c r="E1" s="601"/>
      <c r="F1" s="602"/>
      <c r="G1" s="602"/>
      <c r="H1" s="602"/>
      <c r="I1" s="602"/>
      <c r="J1" s="602"/>
      <c r="K1" s="601"/>
      <c r="L1" s="601"/>
      <c r="M1" s="601"/>
      <c r="N1" s="601"/>
      <c r="O1" s="601"/>
      <c r="P1" s="601"/>
      <c r="Q1" s="601"/>
      <c r="R1" s="601"/>
      <c r="S1" s="601"/>
      <c r="T1" s="601"/>
      <c r="U1" s="601"/>
      <c r="V1" s="601"/>
      <c r="W1" s="601"/>
    </row>
    <row r="2" spans="1:23" s="100" customFormat="1" ht="30" customHeight="1" thickBot="1">
      <c r="A2" s="529" t="s">
        <v>647</v>
      </c>
      <c r="B2" s="529" t="s">
        <v>648</v>
      </c>
      <c r="C2" s="529" t="s">
        <v>649</v>
      </c>
      <c r="D2" s="529" t="s">
        <v>650</v>
      </c>
      <c r="E2" s="531" t="s">
        <v>651</v>
      </c>
      <c r="F2" s="533" t="s">
        <v>1062</v>
      </c>
      <c r="G2" s="534"/>
      <c r="H2" s="534"/>
      <c r="I2" s="535"/>
      <c r="J2" s="536" t="s">
        <v>652</v>
      </c>
      <c r="K2" s="539" t="s">
        <v>653</v>
      </c>
      <c r="L2" s="540"/>
      <c r="M2" s="540"/>
      <c r="N2" s="540"/>
      <c r="O2" s="541" t="s">
        <v>654</v>
      </c>
      <c r="P2" s="527"/>
      <c r="Q2" s="541" t="s">
        <v>655</v>
      </c>
      <c r="R2" s="544"/>
      <c r="S2" s="544"/>
      <c r="T2" s="544"/>
      <c r="U2" s="544"/>
      <c r="V2" s="527"/>
      <c r="W2" s="540" t="s">
        <v>6</v>
      </c>
    </row>
    <row r="3" spans="1:23" s="100" customFormat="1" ht="38.25" customHeight="1">
      <c r="A3" s="529"/>
      <c r="B3" s="529"/>
      <c r="C3" s="529"/>
      <c r="D3" s="529"/>
      <c r="E3" s="531"/>
      <c r="F3" s="536" t="s">
        <v>656</v>
      </c>
      <c r="G3" s="536" t="s">
        <v>1061</v>
      </c>
      <c r="H3" s="536" t="s">
        <v>657</v>
      </c>
      <c r="I3" s="525" t="s">
        <v>658</v>
      </c>
      <c r="J3" s="537"/>
      <c r="K3" s="527" t="s">
        <v>659</v>
      </c>
      <c r="L3" s="527" t="s">
        <v>1049</v>
      </c>
      <c r="M3" s="527" t="s">
        <v>1064</v>
      </c>
      <c r="N3" s="527" t="s">
        <v>1060</v>
      </c>
      <c r="O3" s="542"/>
      <c r="P3" s="543"/>
      <c r="Q3" s="542"/>
      <c r="R3" s="545"/>
      <c r="S3" s="545"/>
      <c r="T3" s="545"/>
      <c r="U3" s="545"/>
      <c r="V3" s="543"/>
      <c r="W3" s="540"/>
    </row>
    <row r="4" spans="1:23" s="100" customFormat="1" ht="64.5" customHeight="1" thickBot="1">
      <c r="A4" s="530"/>
      <c r="B4" s="530"/>
      <c r="C4" s="530"/>
      <c r="D4" s="530"/>
      <c r="E4" s="532"/>
      <c r="F4" s="538"/>
      <c r="G4" s="538"/>
      <c r="H4" s="538"/>
      <c r="I4" s="526"/>
      <c r="J4" s="538"/>
      <c r="K4" s="528"/>
      <c r="L4" s="528"/>
      <c r="M4" s="528"/>
      <c r="N4" s="528"/>
      <c r="O4" s="101" t="s">
        <v>660</v>
      </c>
      <c r="P4" s="101" t="s">
        <v>661</v>
      </c>
      <c r="Q4" s="101" t="s">
        <v>662</v>
      </c>
      <c r="R4" s="101" t="s">
        <v>663</v>
      </c>
      <c r="S4" s="101" t="s">
        <v>664</v>
      </c>
      <c r="T4" s="101" t="s">
        <v>665</v>
      </c>
      <c r="U4" s="101" t="s">
        <v>666</v>
      </c>
      <c r="V4" s="101" t="s">
        <v>667</v>
      </c>
      <c r="W4" s="604"/>
    </row>
    <row r="5" spans="1:23" ht="30" customHeight="1">
      <c r="A5" s="605" t="s">
        <v>668</v>
      </c>
      <c r="B5" s="102" t="s">
        <v>669</v>
      </c>
      <c r="C5" s="103">
        <v>2</v>
      </c>
      <c r="D5" s="104">
        <f t="shared" ref="D5:D39" si="0">C5/2</f>
        <v>1</v>
      </c>
      <c r="E5" s="105" t="s">
        <v>1065</v>
      </c>
      <c r="F5" s="606"/>
      <c r="G5" s="606"/>
      <c r="H5" s="606"/>
      <c r="I5" s="607">
        <v>1</v>
      </c>
      <c r="J5" s="608">
        <f>SUM(F5:I13)</f>
        <v>9</v>
      </c>
      <c r="K5" s="106"/>
      <c r="L5" s="107"/>
      <c r="M5" s="107" t="s">
        <v>7</v>
      </c>
      <c r="N5" s="108"/>
      <c r="O5" s="109">
        <v>15</v>
      </c>
      <c r="P5" s="109">
        <f t="shared" ref="P5:P39" si="1">O5*2</f>
        <v>30</v>
      </c>
      <c r="Q5" s="609"/>
      <c r="R5" s="609"/>
      <c r="S5" s="610">
        <f>+P5</f>
        <v>30</v>
      </c>
      <c r="T5" s="609">
        <f t="shared" ref="T5:V5" si="2">S5</f>
        <v>30</v>
      </c>
      <c r="U5" s="609">
        <f t="shared" si="2"/>
        <v>30</v>
      </c>
      <c r="V5" s="609">
        <f t="shared" si="2"/>
        <v>30</v>
      </c>
      <c r="W5" s="611"/>
    </row>
    <row r="6" spans="1:23" ht="44.25" customHeight="1">
      <c r="A6" s="613"/>
      <c r="B6" s="110" t="s">
        <v>670</v>
      </c>
      <c r="C6" s="111">
        <v>6</v>
      </c>
      <c r="D6" s="112">
        <f t="shared" si="0"/>
        <v>3</v>
      </c>
      <c r="E6" s="113" t="s">
        <v>1066</v>
      </c>
      <c r="F6" s="614"/>
      <c r="G6" s="614"/>
      <c r="H6" s="614">
        <v>1</v>
      </c>
      <c r="I6" s="615"/>
      <c r="J6" s="616"/>
      <c r="K6" s="114"/>
      <c r="L6" s="115"/>
      <c r="M6" s="115" t="s">
        <v>7</v>
      </c>
      <c r="N6" s="116"/>
      <c r="O6" s="117">
        <v>25</v>
      </c>
      <c r="P6" s="117">
        <f t="shared" si="1"/>
        <v>50</v>
      </c>
      <c r="Q6" s="617"/>
      <c r="R6" s="617"/>
      <c r="S6" s="618">
        <f>+P6</f>
        <v>50</v>
      </c>
      <c r="T6" s="618">
        <f>+S6*2</f>
        <v>100</v>
      </c>
      <c r="U6" s="618">
        <f>+S6*3</f>
        <v>150</v>
      </c>
      <c r="V6" s="617">
        <f>U6</f>
        <v>150</v>
      </c>
      <c r="W6" s="619"/>
    </row>
    <row r="7" spans="1:23" ht="48" customHeight="1">
      <c r="A7" s="613"/>
      <c r="B7" s="110" t="s">
        <v>670</v>
      </c>
      <c r="C7" s="111">
        <v>6</v>
      </c>
      <c r="D7" s="112">
        <f t="shared" si="0"/>
        <v>3</v>
      </c>
      <c r="E7" s="113" t="s">
        <v>1067</v>
      </c>
      <c r="F7" s="614">
        <v>1</v>
      </c>
      <c r="G7" s="614"/>
      <c r="H7" s="614"/>
      <c r="I7" s="615"/>
      <c r="J7" s="616"/>
      <c r="K7" s="114" t="s">
        <v>7</v>
      </c>
      <c r="L7" s="115"/>
      <c r="M7" s="115"/>
      <c r="N7" s="116"/>
      <c r="O7" s="117">
        <v>25</v>
      </c>
      <c r="P7" s="117">
        <f>+O7*2</f>
        <v>50</v>
      </c>
      <c r="Q7" s="617"/>
      <c r="R7" s="617"/>
      <c r="S7" s="618">
        <f>+P7</f>
        <v>50</v>
      </c>
      <c r="T7" s="618">
        <f>+S7*2</f>
        <v>100</v>
      </c>
      <c r="U7" s="618">
        <f>+S7*3</f>
        <v>150</v>
      </c>
      <c r="V7" s="617">
        <f>U7</f>
        <v>150</v>
      </c>
      <c r="W7" s="619"/>
    </row>
    <row r="8" spans="1:23" ht="30" customHeight="1">
      <c r="A8" s="613"/>
      <c r="B8" s="118" t="s">
        <v>670</v>
      </c>
      <c r="C8" s="111">
        <v>8</v>
      </c>
      <c r="D8" s="112">
        <f t="shared" si="0"/>
        <v>4</v>
      </c>
      <c r="E8" s="113" t="s">
        <v>1045</v>
      </c>
      <c r="F8" s="614"/>
      <c r="G8" s="614"/>
      <c r="H8" s="614">
        <v>1</v>
      </c>
      <c r="I8" s="615"/>
      <c r="J8" s="616"/>
      <c r="K8" s="119" t="s">
        <v>7</v>
      </c>
      <c r="L8" s="115"/>
      <c r="M8" s="115"/>
      <c r="N8" s="116"/>
      <c r="O8" s="117">
        <v>30</v>
      </c>
      <c r="P8" s="117">
        <f t="shared" si="1"/>
        <v>60</v>
      </c>
      <c r="Q8" s="617"/>
      <c r="R8" s="617"/>
      <c r="S8" s="618">
        <f>+P8</f>
        <v>60</v>
      </c>
      <c r="T8" s="618">
        <f>+S8*2</f>
        <v>120</v>
      </c>
      <c r="U8" s="618">
        <f>+S8*3</f>
        <v>180</v>
      </c>
      <c r="V8" s="618">
        <f>+S8*4</f>
        <v>240</v>
      </c>
      <c r="W8" s="619"/>
    </row>
    <row r="9" spans="1:23" ht="28.5">
      <c r="A9" s="613"/>
      <c r="B9" s="118" t="s">
        <v>670</v>
      </c>
      <c r="C9" s="111">
        <v>10</v>
      </c>
      <c r="D9" s="112">
        <f t="shared" si="0"/>
        <v>5</v>
      </c>
      <c r="E9" s="113" t="s">
        <v>1047</v>
      </c>
      <c r="F9" s="614" t="s">
        <v>59</v>
      </c>
      <c r="G9" s="614"/>
      <c r="H9" s="614">
        <v>1</v>
      </c>
      <c r="I9" s="615"/>
      <c r="J9" s="616"/>
      <c r="K9" s="119"/>
      <c r="L9" s="115" t="s">
        <v>7</v>
      </c>
      <c r="M9" s="115"/>
      <c r="N9" s="116"/>
      <c r="O9" s="117">
        <v>80</v>
      </c>
      <c r="P9" s="117">
        <f t="shared" si="1"/>
        <v>160</v>
      </c>
      <c r="Q9" s="617"/>
      <c r="R9" s="618">
        <f>+P9</f>
        <v>160</v>
      </c>
      <c r="S9" s="618">
        <f>+R9*2</f>
        <v>320</v>
      </c>
      <c r="T9" s="618">
        <f>+R9*3</f>
        <v>480</v>
      </c>
      <c r="U9" s="618">
        <f>+R9*4</f>
        <v>640</v>
      </c>
      <c r="V9" s="618">
        <f>+R9*5</f>
        <v>800</v>
      </c>
      <c r="W9" s="619"/>
    </row>
    <row r="10" spans="1:23" ht="28.5">
      <c r="A10" s="613"/>
      <c r="B10" s="118" t="s">
        <v>670</v>
      </c>
      <c r="C10" s="111">
        <v>10</v>
      </c>
      <c r="D10" s="112">
        <f t="shared" ref="D10:D11" si="3">C10/2</f>
        <v>5</v>
      </c>
      <c r="E10" s="113" t="s">
        <v>1046</v>
      </c>
      <c r="F10" s="614"/>
      <c r="G10" s="614"/>
      <c r="H10" s="614">
        <v>1</v>
      </c>
      <c r="I10" s="615"/>
      <c r="J10" s="616"/>
      <c r="K10" s="119" t="s">
        <v>7</v>
      </c>
      <c r="L10" s="115"/>
      <c r="M10" s="115"/>
      <c r="N10" s="116"/>
      <c r="O10" s="117">
        <v>50</v>
      </c>
      <c r="P10" s="117">
        <f t="shared" si="1"/>
        <v>100</v>
      </c>
      <c r="Q10" s="617"/>
      <c r="R10" s="618">
        <f>+P10</f>
        <v>100</v>
      </c>
      <c r="S10" s="618">
        <f>+R10*2</f>
        <v>200</v>
      </c>
      <c r="T10" s="618">
        <f>+R10*3</f>
        <v>300</v>
      </c>
      <c r="U10" s="618">
        <f>+R10*4</f>
        <v>400</v>
      </c>
      <c r="V10" s="618">
        <f>+R10*5</f>
        <v>500</v>
      </c>
      <c r="W10" s="619"/>
    </row>
    <row r="11" spans="1:23" ht="28.5">
      <c r="A11" s="613"/>
      <c r="B11" s="118" t="s">
        <v>670</v>
      </c>
      <c r="C11" s="111">
        <v>10</v>
      </c>
      <c r="D11" s="112">
        <f t="shared" si="3"/>
        <v>5</v>
      </c>
      <c r="E11" s="113" t="s">
        <v>1068</v>
      </c>
      <c r="F11" s="614"/>
      <c r="G11" s="614"/>
      <c r="H11" s="614">
        <v>1</v>
      </c>
      <c r="I11" s="615"/>
      <c r="J11" s="616"/>
      <c r="K11" s="119"/>
      <c r="L11" s="115"/>
      <c r="M11" s="115" t="s">
        <v>7</v>
      </c>
      <c r="N11" s="116"/>
      <c r="O11" s="117">
        <v>50</v>
      </c>
      <c r="P11" s="117">
        <f t="shared" si="1"/>
        <v>100</v>
      </c>
      <c r="Q11" s="617"/>
      <c r="R11" s="617"/>
      <c r="S11" s="618">
        <f>+P11</f>
        <v>100</v>
      </c>
      <c r="T11" s="618">
        <f>+S11*2</f>
        <v>200</v>
      </c>
      <c r="U11" s="618">
        <f>+S11*3</f>
        <v>300</v>
      </c>
      <c r="V11" s="618">
        <f>+S11*4</f>
        <v>400</v>
      </c>
      <c r="W11" s="619" t="s">
        <v>1058</v>
      </c>
    </row>
    <row r="12" spans="1:23" ht="30" customHeight="1">
      <c r="A12" s="613"/>
      <c r="B12" s="118" t="s">
        <v>670</v>
      </c>
      <c r="C12" s="111">
        <v>10</v>
      </c>
      <c r="D12" s="112">
        <v>5</v>
      </c>
      <c r="E12" s="113" t="s">
        <v>671</v>
      </c>
      <c r="F12" s="614">
        <v>1</v>
      </c>
      <c r="G12" s="614"/>
      <c r="H12" s="614"/>
      <c r="I12" s="615"/>
      <c r="J12" s="616"/>
      <c r="K12" s="119"/>
      <c r="L12" s="115" t="s">
        <v>7</v>
      </c>
      <c r="M12" s="115"/>
      <c r="N12" s="116"/>
      <c r="O12" s="117">
        <v>50</v>
      </c>
      <c r="P12" s="117">
        <f t="shared" si="1"/>
        <v>100</v>
      </c>
      <c r="Q12" s="617"/>
      <c r="R12" s="617"/>
      <c r="S12" s="618">
        <f>P12</f>
        <v>100</v>
      </c>
      <c r="T12" s="618">
        <f>+P12*2</f>
        <v>200</v>
      </c>
      <c r="U12" s="618">
        <f>+S12*3</f>
        <v>300</v>
      </c>
      <c r="V12" s="618">
        <f>+S12*4</f>
        <v>400</v>
      </c>
      <c r="W12" s="619"/>
    </row>
    <row r="13" spans="1:23" ht="15.75" thickBot="1">
      <c r="A13" s="620"/>
      <c r="B13" s="237" t="s">
        <v>669</v>
      </c>
      <c r="C13" s="238">
        <v>2</v>
      </c>
      <c r="D13" s="232">
        <f t="shared" si="0"/>
        <v>1</v>
      </c>
      <c r="E13" s="239" t="s">
        <v>1038</v>
      </c>
      <c r="F13" s="621"/>
      <c r="G13" s="621"/>
      <c r="H13" s="621"/>
      <c r="I13" s="622">
        <v>1</v>
      </c>
      <c r="J13" s="623"/>
      <c r="K13" s="240"/>
      <c r="L13" s="241" t="s">
        <v>7</v>
      </c>
      <c r="M13" s="241"/>
      <c r="N13" s="242"/>
      <c r="O13" s="235">
        <v>25</v>
      </c>
      <c r="P13" s="235">
        <f t="shared" si="1"/>
        <v>50</v>
      </c>
      <c r="Q13" s="624"/>
      <c r="R13" s="624"/>
      <c r="S13" s="625">
        <f>+P13</f>
        <v>50</v>
      </c>
      <c r="T13" s="624">
        <f>S13</f>
        <v>50</v>
      </c>
      <c r="U13" s="624">
        <f t="shared" ref="U13:V13" si="4">T13</f>
        <v>50</v>
      </c>
      <c r="V13" s="624">
        <f t="shared" si="4"/>
        <v>50</v>
      </c>
      <c r="W13" s="626"/>
    </row>
    <row r="14" spans="1:23">
      <c r="A14" s="605" t="s">
        <v>672</v>
      </c>
      <c r="B14" s="102" t="s">
        <v>670</v>
      </c>
      <c r="C14" s="103">
        <v>10</v>
      </c>
      <c r="D14" s="104">
        <f t="shared" si="0"/>
        <v>5</v>
      </c>
      <c r="E14" s="105" t="s">
        <v>673</v>
      </c>
      <c r="F14" s="606">
        <v>1</v>
      </c>
      <c r="G14" s="606"/>
      <c r="H14" s="606"/>
      <c r="I14" s="607"/>
      <c r="J14" s="627">
        <f>SUM(F14:I17)</f>
        <v>4</v>
      </c>
      <c r="K14" s="125" t="s">
        <v>7</v>
      </c>
      <c r="L14" s="126"/>
      <c r="M14" s="126"/>
      <c r="N14" s="127"/>
      <c r="O14" s="128">
        <v>80</v>
      </c>
      <c r="P14" s="109">
        <f t="shared" si="1"/>
        <v>160</v>
      </c>
      <c r="Q14" s="628"/>
      <c r="R14" s="628"/>
      <c r="S14" s="629">
        <f>P14</f>
        <v>160</v>
      </c>
      <c r="T14" s="629">
        <f>+S14*2</f>
        <v>320</v>
      </c>
      <c r="U14" s="629">
        <f>+S14*3</f>
        <v>480</v>
      </c>
      <c r="V14" s="629">
        <f>+S14*4</f>
        <v>640</v>
      </c>
      <c r="W14" s="630"/>
    </row>
    <row r="15" spans="1:23">
      <c r="A15" s="613"/>
      <c r="B15" s="118" t="s">
        <v>669</v>
      </c>
      <c r="C15" s="111">
        <v>4</v>
      </c>
      <c r="D15" s="112">
        <f t="shared" si="0"/>
        <v>2</v>
      </c>
      <c r="E15" s="113" t="s">
        <v>674</v>
      </c>
      <c r="F15" s="614"/>
      <c r="G15" s="614"/>
      <c r="H15" s="614"/>
      <c r="I15" s="615">
        <v>1</v>
      </c>
      <c r="J15" s="631"/>
      <c r="K15" s="129" t="s">
        <v>7</v>
      </c>
      <c r="L15" s="130"/>
      <c r="M15" s="130"/>
      <c r="N15" s="131"/>
      <c r="O15" s="132">
        <v>15</v>
      </c>
      <c r="P15" s="117">
        <f t="shared" si="1"/>
        <v>30</v>
      </c>
      <c r="Q15" s="632"/>
      <c r="R15" s="633">
        <f>P15</f>
        <v>30</v>
      </c>
      <c r="S15" s="633">
        <f>+R15*2</f>
        <v>60</v>
      </c>
      <c r="T15" s="632">
        <f>S15</f>
        <v>60</v>
      </c>
      <c r="U15" s="632">
        <f t="shared" ref="U15:V17" si="5">T15</f>
        <v>60</v>
      </c>
      <c r="V15" s="632">
        <f t="shared" si="5"/>
        <v>60</v>
      </c>
      <c r="W15" s="619"/>
    </row>
    <row r="16" spans="1:23">
      <c r="A16" s="613"/>
      <c r="B16" s="118" t="s">
        <v>669</v>
      </c>
      <c r="C16" s="111">
        <v>4</v>
      </c>
      <c r="D16" s="112">
        <f t="shared" si="0"/>
        <v>2</v>
      </c>
      <c r="E16" s="113" t="s">
        <v>675</v>
      </c>
      <c r="F16" s="614"/>
      <c r="G16" s="614"/>
      <c r="H16" s="614"/>
      <c r="I16" s="615">
        <v>1</v>
      </c>
      <c r="J16" s="631"/>
      <c r="K16" s="129" t="s">
        <v>7</v>
      </c>
      <c r="L16" s="130"/>
      <c r="M16" s="130"/>
      <c r="N16" s="131"/>
      <c r="O16" s="132">
        <v>20</v>
      </c>
      <c r="P16" s="117">
        <f t="shared" si="1"/>
        <v>40</v>
      </c>
      <c r="Q16" s="632"/>
      <c r="R16" s="632"/>
      <c r="S16" s="633">
        <f>P16</f>
        <v>40</v>
      </c>
      <c r="T16" s="633">
        <f>+S16*2</f>
        <v>80</v>
      </c>
      <c r="U16" s="632">
        <f>T16</f>
        <v>80</v>
      </c>
      <c r="V16" s="632">
        <f t="shared" si="5"/>
        <v>80</v>
      </c>
      <c r="W16" s="619"/>
    </row>
    <row r="17" spans="1:23" ht="29.25" thickBot="1">
      <c r="A17" s="634"/>
      <c r="B17" s="120" t="s">
        <v>669</v>
      </c>
      <c r="C17" s="121">
        <v>2</v>
      </c>
      <c r="D17" s="122">
        <f t="shared" si="0"/>
        <v>1</v>
      </c>
      <c r="E17" s="123" t="s">
        <v>676</v>
      </c>
      <c r="F17" s="621"/>
      <c r="G17" s="621">
        <v>1</v>
      </c>
      <c r="H17" s="621"/>
      <c r="I17" s="622"/>
      <c r="J17" s="635"/>
      <c r="K17" s="133"/>
      <c r="L17" s="134"/>
      <c r="M17" s="134"/>
      <c r="N17" s="135" t="s">
        <v>7</v>
      </c>
      <c r="O17" s="136">
        <v>25</v>
      </c>
      <c r="P17" s="124">
        <f t="shared" si="1"/>
        <v>50</v>
      </c>
      <c r="Q17" s="636"/>
      <c r="R17" s="636"/>
      <c r="S17" s="637">
        <f>+P17</f>
        <v>50</v>
      </c>
      <c r="T17" s="636">
        <f>P17</f>
        <v>50</v>
      </c>
      <c r="U17" s="636">
        <f>T17</f>
        <v>50</v>
      </c>
      <c r="V17" s="636">
        <f t="shared" si="5"/>
        <v>50</v>
      </c>
      <c r="W17" s="638"/>
    </row>
    <row r="18" spans="1:23" ht="30" customHeight="1">
      <c r="A18" s="639" t="s">
        <v>677</v>
      </c>
      <c r="B18" s="137" t="s">
        <v>670</v>
      </c>
      <c r="C18" s="137">
        <v>10</v>
      </c>
      <c r="D18" s="104">
        <f t="shared" si="0"/>
        <v>5</v>
      </c>
      <c r="E18" s="138" t="s">
        <v>1094</v>
      </c>
      <c r="F18" s="640">
        <v>1</v>
      </c>
      <c r="G18" s="640"/>
      <c r="H18" s="640"/>
      <c r="I18" s="641"/>
      <c r="J18" s="642">
        <f>SUM(F18:I24)</f>
        <v>7</v>
      </c>
      <c r="K18" s="139" t="s">
        <v>7</v>
      </c>
      <c r="L18" s="140" t="s">
        <v>7</v>
      </c>
      <c r="M18" s="140"/>
      <c r="N18" s="140"/>
      <c r="O18" s="109">
        <v>120</v>
      </c>
      <c r="P18" s="109">
        <f t="shared" si="1"/>
        <v>240</v>
      </c>
      <c r="Q18" s="643"/>
      <c r="R18" s="643"/>
      <c r="S18" s="644">
        <f>+P18</f>
        <v>240</v>
      </c>
      <c r="T18" s="644">
        <f>+S18*2</f>
        <v>480</v>
      </c>
      <c r="U18" s="644">
        <f>+S18*3</f>
        <v>720</v>
      </c>
      <c r="V18" s="644">
        <f>+S18*4</f>
        <v>960</v>
      </c>
      <c r="W18" s="630" t="s">
        <v>1048</v>
      </c>
    </row>
    <row r="19" spans="1:23" ht="30" customHeight="1">
      <c r="A19" s="645"/>
      <c r="B19" s="145" t="s">
        <v>669</v>
      </c>
      <c r="C19" s="145">
        <v>4</v>
      </c>
      <c r="D19" s="112">
        <f t="shared" si="0"/>
        <v>2</v>
      </c>
      <c r="E19" s="244" t="s">
        <v>678</v>
      </c>
      <c r="F19" s="646"/>
      <c r="G19" s="646">
        <v>1</v>
      </c>
      <c r="H19" s="646"/>
      <c r="I19" s="647"/>
      <c r="J19" s="648"/>
      <c r="K19" s="233"/>
      <c r="L19" s="234"/>
      <c r="M19" s="234"/>
      <c r="N19" s="234" t="s">
        <v>7</v>
      </c>
      <c r="O19" s="235">
        <v>15</v>
      </c>
      <c r="P19" s="235">
        <f t="shared" si="1"/>
        <v>30</v>
      </c>
      <c r="Q19" s="649"/>
      <c r="R19" s="649"/>
      <c r="S19" s="649"/>
      <c r="T19" s="650">
        <f>P19</f>
        <v>30</v>
      </c>
      <c r="U19" s="650">
        <f>+T19*2</f>
        <v>60</v>
      </c>
      <c r="V19" s="649">
        <f>+U19</f>
        <v>60</v>
      </c>
      <c r="W19" s="626"/>
    </row>
    <row r="20" spans="1:23" ht="30" customHeight="1">
      <c r="A20" s="645"/>
      <c r="B20" s="145" t="s">
        <v>669</v>
      </c>
      <c r="C20" s="145">
        <v>2</v>
      </c>
      <c r="D20" s="112">
        <f t="shared" si="0"/>
        <v>1</v>
      </c>
      <c r="E20" s="244" t="s">
        <v>1043</v>
      </c>
      <c r="F20" s="646"/>
      <c r="G20" s="646"/>
      <c r="H20" s="646">
        <v>1</v>
      </c>
      <c r="I20" s="647"/>
      <c r="J20" s="648"/>
      <c r="K20" s="147"/>
      <c r="L20" s="148"/>
      <c r="M20" s="148" t="s">
        <v>7</v>
      </c>
      <c r="N20" s="148"/>
      <c r="O20" s="117">
        <v>15</v>
      </c>
      <c r="P20" s="117">
        <f t="shared" si="1"/>
        <v>30</v>
      </c>
      <c r="Q20" s="651"/>
      <c r="R20" s="652">
        <f>+P20</f>
        <v>30</v>
      </c>
      <c r="S20" s="651">
        <f>R20</f>
        <v>30</v>
      </c>
      <c r="T20" s="651">
        <f t="shared" ref="T20:V20" si="6">S20</f>
        <v>30</v>
      </c>
      <c r="U20" s="651">
        <f t="shared" si="6"/>
        <v>30</v>
      </c>
      <c r="V20" s="651">
        <f t="shared" si="6"/>
        <v>30</v>
      </c>
      <c r="W20" s="619" t="s">
        <v>1059</v>
      </c>
    </row>
    <row r="21" spans="1:23" ht="30" customHeight="1">
      <c r="A21" s="645"/>
      <c r="B21" s="145" t="s">
        <v>669</v>
      </c>
      <c r="C21" s="145">
        <v>2</v>
      </c>
      <c r="D21" s="112">
        <f t="shared" si="0"/>
        <v>1</v>
      </c>
      <c r="E21" s="244" t="s">
        <v>1069</v>
      </c>
      <c r="F21" s="646"/>
      <c r="G21" s="646"/>
      <c r="H21" s="646">
        <v>1</v>
      </c>
      <c r="I21" s="647"/>
      <c r="J21" s="648"/>
      <c r="K21" s="147"/>
      <c r="L21" s="148"/>
      <c r="M21" s="148" t="s">
        <v>7</v>
      </c>
      <c r="N21" s="148"/>
      <c r="O21" s="117">
        <v>15</v>
      </c>
      <c r="P21" s="117">
        <f t="shared" si="1"/>
        <v>30</v>
      </c>
      <c r="Q21" s="651"/>
      <c r="R21" s="652">
        <f>+P21</f>
        <v>30</v>
      </c>
      <c r="S21" s="651">
        <f>R21</f>
        <v>30</v>
      </c>
      <c r="T21" s="651">
        <f t="shared" ref="T21:V21" si="7">S21</f>
        <v>30</v>
      </c>
      <c r="U21" s="651">
        <f t="shared" si="7"/>
        <v>30</v>
      </c>
      <c r="V21" s="651">
        <f t="shared" si="7"/>
        <v>30</v>
      </c>
      <c r="W21" s="619" t="s">
        <v>1059</v>
      </c>
    </row>
    <row r="22" spans="1:23" ht="30" customHeight="1">
      <c r="A22" s="645"/>
      <c r="B22" s="145" t="s">
        <v>670</v>
      </c>
      <c r="C22" s="145">
        <v>9</v>
      </c>
      <c r="D22" s="112">
        <f t="shared" si="0"/>
        <v>4.5</v>
      </c>
      <c r="E22" s="244" t="s">
        <v>1050</v>
      </c>
      <c r="F22" s="646"/>
      <c r="G22" s="646"/>
      <c r="H22" s="646">
        <v>1</v>
      </c>
      <c r="I22" s="647"/>
      <c r="J22" s="648"/>
      <c r="K22" s="147"/>
      <c r="L22" s="148"/>
      <c r="M22" s="148" t="s">
        <v>7</v>
      </c>
      <c r="N22" s="148"/>
      <c r="O22" s="117">
        <v>30</v>
      </c>
      <c r="P22" s="117">
        <f t="shared" si="1"/>
        <v>60</v>
      </c>
      <c r="Q22" s="651"/>
      <c r="R22" s="652">
        <f>+P22</f>
        <v>60</v>
      </c>
      <c r="S22" s="652">
        <f>+R22*2</f>
        <v>120</v>
      </c>
      <c r="T22" s="652">
        <f>+R22*3</f>
        <v>180</v>
      </c>
      <c r="U22" s="652">
        <f>+R22*4</f>
        <v>240</v>
      </c>
      <c r="V22" s="651">
        <f>U22</f>
        <v>240</v>
      </c>
      <c r="W22" s="619" t="s">
        <v>1058</v>
      </c>
    </row>
    <row r="23" spans="1:23" ht="30" customHeight="1">
      <c r="A23" s="645"/>
      <c r="B23" s="145" t="s">
        <v>670</v>
      </c>
      <c r="C23" s="145">
        <v>9</v>
      </c>
      <c r="D23" s="112">
        <f t="shared" ref="D23" si="8">C23/2</f>
        <v>4.5</v>
      </c>
      <c r="E23" s="244" t="s">
        <v>1051</v>
      </c>
      <c r="F23" s="653"/>
      <c r="G23" s="653"/>
      <c r="H23" s="653">
        <v>1</v>
      </c>
      <c r="I23" s="654"/>
      <c r="J23" s="648"/>
      <c r="K23" s="233"/>
      <c r="L23" s="234"/>
      <c r="M23" s="234" t="s">
        <v>7</v>
      </c>
      <c r="N23" s="234"/>
      <c r="O23" s="235">
        <v>30</v>
      </c>
      <c r="P23" s="235">
        <f t="shared" si="1"/>
        <v>60</v>
      </c>
      <c r="Q23" s="649"/>
      <c r="R23" s="650">
        <f>+P23</f>
        <v>60</v>
      </c>
      <c r="S23" s="650">
        <f>+R23*2</f>
        <v>120</v>
      </c>
      <c r="T23" s="650">
        <f>+R23*3</f>
        <v>180</v>
      </c>
      <c r="U23" s="650">
        <f>+R23*4</f>
        <v>240</v>
      </c>
      <c r="V23" s="649">
        <f>U23</f>
        <v>240</v>
      </c>
      <c r="W23" s="619" t="s">
        <v>1058</v>
      </c>
    </row>
    <row r="24" spans="1:23" ht="30" customHeight="1" thickBot="1">
      <c r="A24" s="655"/>
      <c r="B24" s="231" t="s">
        <v>670</v>
      </c>
      <c r="C24" s="231">
        <v>6</v>
      </c>
      <c r="D24" s="232">
        <f t="shared" si="0"/>
        <v>3</v>
      </c>
      <c r="E24" s="245" t="s">
        <v>1044</v>
      </c>
      <c r="F24" s="653"/>
      <c r="G24" s="653"/>
      <c r="H24" s="653">
        <v>1</v>
      </c>
      <c r="I24" s="654"/>
      <c r="J24" s="648"/>
      <c r="K24" s="233"/>
      <c r="L24" s="234"/>
      <c r="M24" s="234" t="s">
        <v>7</v>
      </c>
      <c r="N24" s="234"/>
      <c r="O24" s="235">
        <v>30</v>
      </c>
      <c r="P24" s="235">
        <f t="shared" si="1"/>
        <v>60</v>
      </c>
      <c r="Q24" s="649"/>
      <c r="R24" s="650">
        <f>+P24</f>
        <v>60</v>
      </c>
      <c r="S24" s="650">
        <f>+R24*2</f>
        <v>120</v>
      </c>
      <c r="T24" s="650">
        <f>+R24*3</f>
        <v>180</v>
      </c>
      <c r="U24" s="649">
        <f>T24</f>
        <v>180</v>
      </c>
      <c r="V24" s="649">
        <f>U24</f>
        <v>180</v>
      </c>
      <c r="W24" s="619" t="s">
        <v>1058</v>
      </c>
    </row>
    <row r="25" spans="1:23" s="658" customFormat="1" ht="62.25" customHeight="1">
      <c r="A25" s="656" t="s">
        <v>679</v>
      </c>
      <c r="B25" s="236" t="s">
        <v>670</v>
      </c>
      <c r="C25" s="137">
        <v>8</v>
      </c>
      <c r="D25" s="104">
        <f t="shared" si="0"/>
        <v>4</v>
      </c>
      <c r="E25" s="144" t="s">
        <v>680</v>
      </c>
      <c r="F25" s="640"/>
      <c r="G25" s="640"/>
      <c r="H25" s="640">
        <v>1</v>
      </c>
      <c r="I25" s="641"/>
      <c r="J25" s="657">
        <f>SUM(F25:I30)</f>
        <v>6</v>
      </c>
      <c r="K25" s="139"/>
      <c r="L25" s="140"/>
      <c r="M25" s="140" t="s">
        <v>7</v>
      </c>
      <c r="N25" s="140"/>
      <c r="O25" s="109">
        <v>30</v>
      </c>
      <c r="P25" s="109">
        <f t="shared" si="1"/>
        <v>60</v>
      </c>
      <c r="Q25" s="609"/>
      <c r="R25" s="610">
        <f>P25</f>
        <v>60</v>
      </c>
      <c r="S25" s="610">
        <f>+R25*2</f>
        <v>120</v>
      </c>
      <c r="T25" s="610">
        <f>+R25*3</f>
        <v>180</v>
      </c>
      <c r="U25" s="610">
        <f>+R25*4</f>
        <v>240</v>
      </c>
      <c r="V25" s="609">
        <f>U25</f>
        <v>240</v>
      </c>
      <c r="W25" s="630" t="s">
        <v>1063</v>
      </c>
    </row>
    <row r="26" spans="1:23" s="658" customFormat="1" ht="28.5">
      <c r="A26" s="656"/>
      <c r="B26" s="243" t="s">
        <v>670</v>
      </c>
      <c r="C26" s="145">
        <v>6</v>
      </c>
      <c r="D26" s="112">
        <f t="shared" si="0"/>
        <v>3</v>
      </c>
      <c r="E26" s="146" t="s">
        <v>681</v>
      </c>
      <c r="F26" s="646"/>
      <c r="G26" s="646">
        <v>1</v>
      </c>
      <c r="H26" s="646"/>
      <c r="I26" s="647"/>
      <c r="J26" s="659"/>
      <c r="K26" s="147"/>
      <c r="L26" s="148"/>
      <c r="M26" s="148"/>
      <c r="N26" s="148" t="s">
        <v>7</v>
      </c>
      <c r="O26" s="117">
        <v>35</v>
      </c>
      <c r="P26" s="117">
        <f>O26*2</f>
        <v>70</v>
      </c>
      <c r="Q26" s="651"/>
      <c r="R26" s="652">
        <f>+P26</f>
        <v>70</v>
      </c>
      <c r="S26" s="652">
        <f>+R26*2</f>
        <v>140</v>
      </c>
      <c r="T26" s="652">
        <f>+R26*3</f>
        <v>210</v>
      </c>
      <c r="U26" s="651">
        <f>T26</f>
        <v>210</v>
      </c>
      <c r="V26" s="651">
        <f>U26</f>
        <v>210</v>
      </c>
      <c r="W26" s="619"/>
    </row>
    <row r="27" spans="1:23" s="658" customFormat="1">
      <c r="A27" s="656"/>
      <c r="B27" s="243" t="s">
        <v>669</v>
      </c>
      <c r="C27" s="145">
        <v>8</v>
      </c>
      <c r="D27" s="112">
        <f t="shared" si="0"/>
        <v>4</v>
      </c>
      <c r="E27" s="149" t="s">
        <v>682</v>
      </c>
      <c r="F27" s="646"/>
      <c r="G27" s="646"/>
      <c r="H27" s="646"/>
      <c r="I27" s="647">
        <v>1</v>
      </c>
      <c r="J27" s="659"/>
      <c r="K27" s="147"/>
      <c r="L27" s="148"/>
      <c r="M27" s="148" t="s">
        <v>7</v>
      </c>
      <c r="N27" s="148"/>
      <c r="O27" s="117">
        <v>10</v>
      </c>
      <c r="P27" s="117">
        <f>O27*1</f>
        <v>10</v>
      </c>
      <c r="Q27" s="651"/>
      <c r="R27" s="651"/>
      <c r="S27" s="651"/>
      <c r="T27" s="652">
        <f>+P27</f>
        <v>10</v>
      </c>
      <c r="U27" s="652">
        <f>+T27*2</f>
        <v>20</v>
      </c>
      <c r="V27" s="652">
        <f>+T27*3</f>
        <v>30</v>
      </c>
      <c r="W27" s="619"/>
    </row>
    <row r="28" spans="1:23" s="658" customFormat="1">
      <c r="A28" s="656"/>
      <c r="B28" s="243" t="s">
        <v>669</v>
      </c>
      <c r="C28" s="145">
        <v>4</v>
      </c>
      <c r="D28" s="112">
        <f t="shared" si="0"/>
        <v>2</v>
      </c>
      <c r="E28" s="146" t="s">
        <v>1040</v>
      </c>
      <c r="F28" s="646"/>
      <c r="G28" s="646"/>
      <c r="H28" s="646"/>
      <c r="I28" s="647">
        <v>1</v>
      </c>
      <c r="J28" s="659"/>
      <c r="K28" s="147"/>
      <c r="L28" s="148"/>
      <c r="M28" s="148" t="s">
        <v>7</v>
      </c>
      <c r="N28" s="148"/>
      <c r="O28" s="117">
        <v>15</v>
      </c>
      <c r="P28" s="117">
        <f>+O28*2</f>
        <v>30</v>
      </c>
      <c r="Q28" s="651"/>
      <c r="R28" s="651"/>
      <c r="S28" s="652">
        <f>+P28</f>
        <v>30</v>
      </c>
      <c r="T28" s="652">
        <f>+S28*2</f>
        <v>60</v>
      </c>
      <c r="U28" s="651">
        <f t="shared" ref="U28:V28" si="9">T28</f>
        <v>60</v>
      </c>
      <c r="V28" s="651">
        <f t="shared" si="9"/>
        <v>60</v>
      </c>
      <c r="W28" s="619" t="s">
        <v>1039</v>
      </c>
    </row>
    <row r="29" spans="1:23" s="658" customFormat="1">
      <c r="A29" s="656"/>
      <c r="B29" s="243" t="s">
        <v>670</v>
      </c>
      <c r="C29" s="145">
        <v>10</v>
      </c>
      <c r="D29" s="112">
        <f t="shared" si="0"/>
        <v>5</v>
      </c>
      <c r="E29" s="146" t="s">
        <v>1052</v>
      </c>
      <c r="F29" s="646"/>
      <c r="G29" s="646"/>
      <c r="H29" s="646">
        <v>1</v>
      </c>
      <c r="I29" s="647"/>
      <c r="J29" s="659"/>
      <c r="K29" s="147"/>
      <c r="L29" s="148"/>
      <c r="M29" s="148" t="s">
        <v>7</v>
      </c>
      <c r="N29" s="148"/>
      <c r="O29" s="117">
        <v>30</v>
      </c>
      <c r="P29" s="117">
        <f>+O29*2</f>
        <v>60</v>
      </c>
      <c r="Q29" s="651"/>
      <c r="R29" s="651"/>
      <c r="S29" s="652">
        <f>+P29</f>
        <v>60</v>
      </c>
      <c r="T29" s="652">
        <f>+S29*2</f>
        <v>120</v>
      </c>
      <c r="U29" s="652">
        <f>+S29*3</f>
        <v>180</v>
      </c>
      <c r="V29" s="652">
        <f>+S29*4</f>
        <v>240</v>
      </c>
      <c r="W29" s="619" t="s">
        <v>1063</v>
      </c>
    </row>
    <row r="30" spans="1:23" s="658" customFormat="1" ht="29.25" thickBot="1">
      <c r="A30" s="656"/>
      <c r="B30" s="246" t="s">
        <v>669</v>
      </c>
      <c r="C30" s="231">
        <v>2</v>
      </c>
      <c r="D30" s="232">
        <f t="shared" si="0"/>
        <v>1</v>
      </c>
      <c r="E30" s="247" t="s">
        <v>1053</v>
      </c>
      <c r="F30" s="653"/>
      <c r="G30" s="653"/>
      <c r="H30" s="653">
        <v>1</v>
      </c>
      <c r="I30" s="654"/>
      <c r="J30" s="660"/>
      <c r="K30" s="233"/>
      <c r="L30" s="234"/>
      <c r="M30" s="234" t="s">
        <v>7</v>
      </c>
      <c r="N30" s="234"/>
      <c r="O30" s="235">
        <v>20</v>
      </c>
      <c r="P30" s="235">
        <f>+O30*2</f>
        <v>40</v>
      </c>
      <c r="Q30" s="649"/>
      <c r="R30" s="649"/>
      <c r="S30" s="650">
        <f>+P30</f>
        <v>40</v>
      </c>
      <c r="T30" s="649">
        <f>S30</f>
        <v>40</v>
      </c>
      <c r="U30" s="649">
        <f>+T30</f>
        <v>40</v>
      </c>
      <c r="V30" s="649">
        <f>+U30</f>
        <v>40</v>
      </c>
      <c r="W30" s="626" t="s">
        <v>1059</v>
      </c>
    </row>
    <row r="31" spans="1:23">
      <c r="A31" s="605" t="s">
        <v>683</v>
      </c>
      <c r="B31" s="137" t="s">
        <v>670</v>
      </c>
      <c r="C31" s="137">
        <v>10</v>
      </c>
      <c r="D31" s="104">
        <f t="shared" si="0"/>
        <v>5</v>
      </c>
      <c r="E31" s="144" t="s">
        <v>684</v>
      </c>
      <c r="F31" s="640"/>
      <c r="G31" s="640"/>
      <c r="H31" s="640">
        <v>1</v>
      </c>
      <c r="I31" s="641"/>
      <c r="J31" s="657">
        <f>SUM(F31:I37)</f>
        <v>7</v>
      </c>
      <c r="K31" s="139"/>
      <c r="L31" s="140" t="s">
        <v>7</v>
      </c>
      <c r="M31" s="140"/>
      <c r="N31" s="140"/>
      <c r="O31" s="109">
        <v>50</v>
      </c>
      <c r="P31" s="109">
        <f t="shared" si="1"/>
        <v>100</v>
      </c>
      <c r="Q31" s="609"/>
      <c r="R31" s="610">
        <f>P31</f>
        <v>100</v>
      </c>
      <c r="S31" s="610">
        <f>+R31*2</f>
        <v>200</v>
      </c>
      <c r="T31" s="610">
        <f>+R31*3</f>
        <v>300</v>
      </c>
      <c r="U31" s="610">
        <f>+R31*4</f>
        <v>400</v>
      </c>
      <c r="V31" s="610">
        <f>+R31*5</f>
        <v>500</v>
      </c>
      <c r="W31" s="630"/>
    </row>
    <row r="32" spans="1:23">
      <c r="A32" s="613"/>
      <c r="B32" s="145" t="s">
        <v>670</v>
      </c>
      <c r="C32" s="145">
        <v>10</v>
      </c>
      <c r="D32" s="112">
        <f t="shared" ref="D32" si="10">C32/2</f>
        <v>5</v>
      </c>
      <c r="E32" s="146" t="s">
        <v>1041</v>
      </c>
      <c r="F32" s="646"/>
      <c r="G32" s="646"/>
      <c r="H32" s="646">
        <v>1</v>
      </c>
      <c r="I32" s="647"/>
      <c r="J32" s="659"/>
      <c r="K32" s="147"/>
      <c r="L32" s="148" t="s">
        <v>7</v>
      </c>
      <c r="M32" s="148"/>
      <c r="N32" s="148"/>
      <c r="O32" s="117">
        <v>50</v>
      </c>
      <c r="P32" s="117">
        <f t="shared" si="1"/>
        <v>100</v>
      </c>
      <c r="Q32" s="617"/>
      <c r="R32" s="618">
        <f>P32</f>
        <v>100</v>
      </c>
      <c r="S32" s="618">
        <f>+R32*2</f>
        <v>200</v>
      </c>
      <c r="T32" s="618">
        <f>+R32*3</f>
        <v>300</v>
      </c>
      <c r="U32" s="618">
        <f>+R32*4</f>
        <v>400</v>
      </c>
      <c r="V32" s="618">
        <f>+R32*5</f>
        <v>500</v>
      </c>
      <c r="W32" s="619"/>
    </row>
    <row r="33" spans="1:24" ht="45.75" customHeight="1">
      <c r="A33" s="613"/>
      <c r="B33" s="145" t="s">
        <v>670</v>
      </c>
      <c r="C33" s="145">
        <v>10</v>
      </c>
      <c r="D33" s="112">
        <f t="shared" ref="D33" si="11">C33/2</f>
        <v>5</v>
      </c>
      <c r="E33" s="146" t="s">
        <v>1070</v>
      </c>
      <c r="F33" s="646"/>
      <c r="G33" s="646"/>
      <c r="H33" s="646">
        <v>1</v>
      </c>
      <c r="I33" s="647"/>
      <c r="J33" s="659"/>
      <c r="K33" s="147"/>
      <c r="L33" s="148" t="s">
        <v>7</v>
      </c>
      <c r="M33" s="148"/>
      <c r="N33" s="148"/>
      <c r="O33" s="117">
        <v>50</v>
      </c>
      <c r="P33" s="117">
        <f t="shared" si="1"/>
        <v>100</v>
      </c>
      <c r="Q33" s="617"/>
      <c r="R33" s="617"/>
      <c r="S33" s="618">
        <f>+P33</f>
        <v>100</v>
      </c>
      <c r="T33" s="618">
        <f>+S33*2</f>
        <v>200</v>
      </c>
      <c r="U33" s="618">
        <f>+S33*3</f>
        <v>300</v>
      </c>
      <c r="V33" s="618">
        <f>+S33*4</f>
        <v>400</v>
      </c>
      <c r="W33" s="619"/>
    </row>
    <row r="34" spans="1:24">
      <c r="A34" s="613"/>
      <c r="B34" s="145" t="s">
        <v>669</v>
      </c>
      <c r="C34" s="145">
        <v>4</v>
      </c>
      <c r="D34" s="112">
        <f t="shared" si="0"/>
        <v>2</v>
      </c>
      <c r="E34" s="146" t="s">
        <v>1042</v>
      </c>
      <c r="F34" s="646"/>
      <c r="G34" s="646"/>
      <c r="H34" s="646"/>
      <c r="I34" s="647">
        <v>1</v>
      </c>
      <c r="J34" s="659"/>
      <c r="K34" s="147"/>
      <c r="L34" s="148"/>
      <c r="M34" s="148" t="s">
        <v>7</v>
      </c>
      <c r="N34" s="148"/>
      <c r="O34" s="117">
        <v>25</v>
      </c>
      <c r="P34" s="117">
        <f t="shared" si="1"/>
        <v>50</v>
      </c>
      <c r="Q34" s="651"/>
      <c r="R34" s="652">
        <f>P34</f>
        <v>50</v>
      </c>
      <c r="S34" s="652">
        <f>+R34*2</f>
        <v>100</v>
      </c>
      <c r="T34" s="651">
        <f t="shared" ref="T34:V34" si="12">S34</f>
        <v>100</v>
      </c>
      <c r="U34" s="651">
        <f t="shared" si="12"/>
        <v>100</v>
      </c>
      <c r="V34" s="651">
        <f t="shared" si="12"/>
        <v>100</v>
      </c>
      <c r="W34" s="619"/>
    </row>
    <row r="35" spans="1:24" ht="28.5">
      <c r="A35" s="613"/>
      <c r="B35" s="145" t="s">
        <v>669</v>
      </c>
      <c r="C35" s="145">
        <v>2</v>
      </c>
      <c r="D35" s="112">
        <f t="shared" si="0"/>
        <v>1</v>
      </c>
      <c r="E35" s="146" t="s">
        <v>685</v>
      </c>
      <c r="F35" s="646"/>
      <c r="G35" s="646"/>
      <c r="H35" s="646"/>
      <c r="I35" s="647">
        <v>1</v>
      </c>
      <c r="J35" s="659"/>
      <c r="K35" s="147"/>
      <c r="L35" s="148" t="s">
        <v>7</v>
      </c>
      <c r="M35" s="148"/>
      <c r="N35" s="148"/>
      <c r="O35" s="117">
        <v>20</v>
      </c>
      <c r="P35" s="117">
        <f t="shared" si="1"/>
        <v>40</v>
      </c>
      <c r="Q35" s="651"/>
      <c r="R35" s="652">
        <f>P35</f>
        <v>40</v>
      </c>
      <c r="S35" s="651">
        <f t="shared" ref="S35:V37" si="13">R35</f>
        <v>40</v>
      </c>
      <c r="T35" s="651">
        <f t="shared" si="13"/>
        <v>40</v>
      </c>
      <c r="U35" s="651">
        <f t="shared" si="13"/>
        <v>40</v>
      </c>
      <c r="V35" s="651">
        <f t="shared" si="13"/>
        <v>40</v>
      </c>
      <c r="W35" s="619"/>
    </row>
    <row r="36" spans="1:24">
      <c r="A36" s="613"/>
      <c r="B36" s="145" t="s">
        <v>669</v>
      </c>
      <c r="C36" s="145">
        <v>4</v>
      </c>
      <c r="D36" s="112">
        <f t="shared" si="0"/>
        <v>2</v>
      </c>
      <c r="E36" s="146" t="s">
        <v>686</v>
      </c>
      <c r="F36" s="646"/>
      <c r="G36" s="646"/>
      <c r="H36" s="646"/>
      <c r="I36" s="647">
        <v>1</v>
      </c>
      <c r="J36" s="659"/>
      <c r="K36" s="147"/>
      <c r="L36" s="148"/>
      <c r="M36" s="148" t="s">
        <v>7</v>
      </c>
      <c r="N36" s="148"/>
      <c r="O36" s="117">
        <v>15</v>
      </c>
      <c r="P36" s="117">
        <f t="shared" si="1"/>
        <v>30</v>
      </c>
      <c r="Q36" s="651"/>
      <c r="R36" s="651"/>
      <c r="S36" s="652">
        <f>+P36</f>
        <v>30</v>
      </c>
      <c r="T36" s="652">
        <f>+S36*2</f>
        <v>60</v>
      </c>
      <c r="U36" s="651">
        <f t="shared" si="13"/>
        <v>60</v>
      </c>
      <c r="V36" s="651">
        <f t="shared" si="13"/>
        <v>60</v>
      </c>
      <c r="W36" s="619" t="s">
        <v>1059</v>
      </c>
    </row>
    <row r="37" spans="1:24" ht="33.75" customHeight="1" thickBot="1">
      <c r="A37" s="634"/>
      <c r="B37" s="141" t="s">
        <v>669</v>
      </c>
      <c r="C37" s="141">
        <v>2</v>
      </c>
      <c r="D37" s="122">
        <f t="shared" si="0"/>
        <v>1</v>
      </c>
      <c r="E37" s="150" t="s">
        <v>687</v>
      </c>
      <c r="F37" s="661"/>
      <c r="G37" s="661"/>
      <c r="H37" s="661"/>
      <c r="I37" s="662">
        <v>1</v>
      </c>
      <c r="J37" s="663"/>
      <c r="K37" s="142"/>
      <c r="L37" s="143" t="s">
        <v>7</v>
      </c>
      <c r="M37" s="143"/>
      <c r="N37" s="143"/>
      <c r="O37" s="124">
        <v>30</v>
      </c>
      <c r="P37" s="124">
        <f t="shared" si="1"/>
        <v>60</v>
      </c>
      <c r="Q37" s="664"/>
      <c r="R37" s="664"/>
      <c r="S37" s="665">
        <f>P37</f>
        <v>60</v>
      </c>
      <c r="T37" s="664">
        <f>S37</f>
        <v>60</v>
      </c>
      <c r="U37" s="664">
        <f t="shared" si="13"/>
        <v>60</v>
      </c>
      <c r="V37" s="664">
        <f t="shared" si="13"/>
        <v>60</v>
      </c>
      <c r="W37" s="638"/>
    </row>
    <row r="38" spans="1:24" ht="33.75" customHeight="1" thickBot="1">
      <c r="A38" s="666" t="s">
        <v>688</v>
      </c>
      <c r="B38" s="229" t="s">
        <v>670</v>
      </c>
      <c r="C38" s="229">
        <v>8</v>
      </c>
      <c r="D38" s="122">
        <f t="shared" si="0"/>
        <v>4</v>
      </c>
      <c r="E38" s="667" t="s">
        <v>689</v>
      </c>
      <c r="F38" s="668">
        <v>1</v>
      </c>
      <c r="G38" s="668"/>
      <c r="H38" s="668"/>
      <c r="I38" s="669"/>
      <c r="J38" s="648">
        <f>SUM(F38:I39)</f>
        <v>2</v>
      </c>
      <c r="K38" s="670" t="s">
        <v>7</v>
      </c>
      <c r="L38" s="671"/>
      <c r="M38" s="671"/>
      <c r="N38" s="671"/>
      <c r="O38" s="230">
        <v>30</v>
      </c>
      <c r="P38" s="230">
        <f t="shared" si="1"/>
        <v>60</v>
      </c>
      <c r="Q38" s="672"/>
      <c r="R38" s="672"/>
      <c r="S38" s="673">
        <f>+P38</f>
        <v>60</v>
      </c>
      <c r="T38" s="673">
        <f>+S38*2</f>
        <v>120</v>
      </c>
      <c r="U38" s="673">
        <f>+S38*3</f>
        <v>180</v>
      </c>
      <c r="V38" s="673">
        <f>+S38*4</f>
        <v>240</v>
      </c>
      <c r="W38" s="674"/>
    </row>
    <row r="39" spans="1:24" ht="33.75" customHeight="1" thickBot="1">
      <c r="A39" s="620"/>
      <c r="B39" s="231" t="s">
        <v>670</v>
      </c>
      <c r="C39" s="231">
        <v>8</v>
      </c>
      <c r="D39" s="232">
        <f t="shared" si="0"/>
        <v>4</v>
      </c>
      <c r="E39" s="247" t="s">
        <v>690</v>
      </c>
      <c r="F39" s="653">
        <v>1</v>
      </c>
      <c r="G39" s="653"/>
      <c r="H39" s="653"/>
      <c r="I39" s="654"/>
      <c r="J39" s="675"/>
      <c r="K39" s="142" t="s">
        <v>7</v>
      </c>
      <c r="L39" s="143"/>
      <c r="M39" s="143"/>
      <c r="N39" s="143"/>
      <c r="O39" s="124">
        <v>30</v>
      </c>
      <c r="P39" s="124">
        <f t="shared" si="1"/>
        <v>60</v>
      </c>
      <c r="Q39" s="664"/>
      <c r="R39" s="664"/>
      <c r="S39" s="665">
        <f>+P39</f>
        <v>60</v>
      </c>
      <c r="T39" s="665">
        <f>+T38*2</f>
        <v>240</v>
      </c>
      <c r="U39" s="665">
        <f>+S39*3</f>
        <v>180</v>
      </c>
      <c r="V39" s="665">
        <f>+S39*4</f>
        <v>240</v>
      </c>
      <c r="W39" s="638"/>
    </row>
    <row r="40" spans="1:24" ht="54.75" customHeight="1" thickBot="1">
      <c r="A40" s="676" t="s">
        <v>1013</v>
      </c>
      <c r="B40" s="677"/>
      <c r="C40" s="677"/>
      <c r="D40" s="677"/>
      <c r="E40" s="678"/>
      <c r="F40" s="679">
        <f>SUM(F5:F39)</f>
        <v>6</v>
      </c>
      <c r="G40" s="679">
        <f>SUM(G5:G39)</f>
        <v>3</v>
      </c>
      <c r="H40" s="679">
        <f>SUM(H5:H39)</f>
        <v>16</v>
      </c>
      <c r="I40" s="679">
        <f>SUM(I5:I39)</f>
        <v>10</v>
      </c>
      <c r="J40" s="680"/>
      <c r="N40" s="682"/>
      <c r="O40" s="683" t="s">
        <v>1679</v>
      </c>
      <c r="P40" s="684"/>
      <c r="Q40" s="685">
        <f t="shared" ref="Q40:V40" si="14">SUM(Q5:Q39)</f>
        <v>0</v>
      </c>
      <c r="R40" s="685">
        <f t="shared" si="14"/>
        <v>950</v>
      </c>
      <c r="S40" s="685">
        <f t="shared" si="14"/>
        <v>3170</v>
      </c>
      <c r="T40" s="685">
        <f t="shared" si="14"/>
        <v>5240</v>
      </c>
      <c r="U40" s="685">
        <f t="shared" si="14"/>
        <v>6840</v>
      </c>
      <c r="V40" s="686">
        <f t="shared" si="14"/>
        <v>8250</v>
      </c>
      <c r="W40" s="687"/>
    </row>
    <row r="41" spans="1:24" ht="30" customHeight="1" thickBot="1">
      <c r="A41" s="676" t="s">
        <v>1055</v>
      </c>
      <c r="B41" s="677"/>
      <c r="C41" s="677"/>
      <c r="D41" s="677"/>
      <c r="E41" s="678"/>
      <c r="F41" s="688">
        <f>+F40+G40+I40</f>
        <v>19</v>
      </c>
      <c r="G41" s="689"/>
      <c r="H41" s="689"/>
      <c r="I41" s="690"/>
      <c r="J41" s="680"/>
      <c r="N41" s="691"/>
      <c r="O41" s="692"/>
      <c r="P41" s="693"/>
      <c r="Q41" s="694"/>
      <c r="R41" s="694"/>
      <c r="S41" s="694"/>
      <c r="T41" s="694"/>
      <c r="U41" s="694"/>
      <c r="V41" s="695"/>
    </row>
    <row r="42" spans="1:24" ht="30" customHeight="1" thickBot="1">
      <c r="A42" s="676" t="s">
        <v>1056</v>
      </c>
      <c r="B42" s="677"/>
      <c r="C42" s="677"/>
      <c r="D42" s="677"/>
      <c r="E42" s="678"/>
      <c r="F42" s="696">
        <f>+H40</f>
        <v>16</v>
      </c>
      <c r="G42" s="697"/>
      <c r="H42" s="697"/>
      <c r="I42" s="698"/>
    </row>
    <row r="43" spans="1:24" ht="35.25" customHeight="1" thickBot="1">
      <c r="A43" s="676" t="s">
        <v>1057</v>
      </c>
      <c r="B43" s="677"/>
      <c r="C43" s="677"/>
      <c r="D43" s="677"/>
      <c r="E43" s="678"/>
      <c r="F43" s="699">
        <f>+F41+F42</f>
        <v>35</v>
      </c>
      <c r="G43" s="700"/>
      <c r="H43" s="700"/>
      <c r="I43" s="701"/>
      <c r="O43" s="702" t="s">
        <v>1017</v>
      </c>
      <c r="P43" s="703"/>
      <c r="Q43" s="703"/>
      <c r="R43" s="703"/>
      <c r="S43" s="703"/>
      <c r="T43" s="703"/>
      <c r="U43" s="703"/>
      <c r="V43" s="703"/>
      <c r="W43" s="704" t="s">
        <v>1090</v>
      </c>
      <c r="X43" s="705" t="s">
        <v>1093</v>
      </c>
    </row>
    <row r="44" spans="1:24" ht="27" customHeight="1" thickBot="1">
      <c r="F44" s="681"/>
      <c r="G44" s="681"/>
      <c r="H44" s="681"/>
      <c r="O44" s="707" t="s">
        <v>1014</v>
      </c>
      <c r="P44" s="708"/>
      <c r="Q44" s="709">
        <f t="shared" ref="Q44:V44" si="15">+Q7+Q12+Q14+Q18+Q38+Q39</f>
        <v>0</v>
      </c>
      <c r="R44" s="710">
        <f t="shared" si="15"/>
        <v>0</v>
      </c>
      <c r="S44" s="711">
        <f t="shared" si="15"/>
        <v>670</v>
      </c>
      <c r="T44" s="709">
        <f t="shared" si="15"/>
        <v>1460</v>
      </c>
      <c r="U44" s="710">
        <f t="shared" si="15"/>
        <v>2010</v>
      </c>
      <c r="V44" s="712">
        <f t="shared" si="15"/>
        <v>2630</v>
      </c>
      <c r="W44" s="713">
        <f>+V44+V45</f>
        <v>3200</v>
      </c>
      <c r="X44" s="714">
        <f>+W44/V48</f>
        <v>0.38787878787878788</v>
      </c>
    </row>
    <row r="45" spans="1:24" ht="33" customHeight="1" thickBot="1">
      <c r="F45" s="681"/>
      <c r="G45" s="681"/>
      <c r="H45" s="681"/>
      <c r="O45" s="715" t="s">
        <v>1015</v>
      </c>
      <c r="P45" s="716"/>
      <c r="Q45" s="717">
        <f t="shared" ref="Q45:V45" si="16">+Q5+Q13+Q15+Q16+Q27+Q28+Q34+Q35+Q36+Q37</f>
        <v>0</v>
      </c>
      <c r="R45" s="718">
        <f t="shared" si="16"/>
        <v>120</v>
      </c>
      <c r="S45" s="719">
        <f t="shared" si="16"/>
        <v>440</v>
      </c>
      <c r="T45" s="717">
        <f t="shared" si="16"/>
        <v>550</v>
      </c>
      <c r="U45" s="718">
        <f t="shared" si="16"/>
        <v>560</v>
      </c>
      <c r="V45" s="720">
        <f t="shared" si="16"/>
        <v>570</v>
      </c>
      <c r="W45" s="704" t="s">
        <v>1091</v>
      </c>
      <c r="X45" s="705" t="s">
        <v>1093</v>
      </c>
    </row>
    <row r="46" spans="1:24" ht="34.5" customHeight="1" thickBot="1">
      <c r="F46" s="681"/>
      <c r="G46" s="681"/>
      <c r="H46" s="681"/>
      <c r="O46" s="721" t="s">
        <v>1089</v>
      </c>
      <c r="P46" s="722"/>
      <c r="Q46" s="723">
        <f>+Q6+Q8+Q9+Q10+Q11+Q20+Q21+Q22+Q23+Q24+Q29+Q30+Q31+Q32+Q33</f>
        <v>0</v>
      </c>
      <c r="R46" s="724">
        <f>+R6+R8+R9+R10+R11+R20+R21+R22+R23+R24+R25+R29+R30+R31+R32+R33</f>
        <v>760</v>
      </c>
      <c r="S46" s="725">
        <f>+S6+S8+S9+S10+S11+S20+S21+S22+S23+S24+S25+S29+S30+S31+S32+S33</f>
        <v>1870</v>
      </c>
      <c r="T46" s="723">
        <f>+T6+T8+T9+T10+T11+T20+T21+T22+T23+T24+T25+T29+T30+T31+T32+T33</f>
        <v>2940</v>
      </c>
      <c r="U46" s="724">
        <f>+U6+U8+U9+U10+U11+U20+U21+U22+U23+U24+U25+U29+U30+U31+U32+U33</f>
        <v>3950</v>
      </c>
      <c r="V46" s="726">
        <f>+V6+V8+V9+V10+V11+V20+V21+V22+V23+V24+V25+V29+V30+V31+V32+V33</f>
        <v>4730</v>
      </c>
      <c r="W46" s="713">
        <f>+V46</f>
        <v>4730</v>
      </c>
      <c r="X46" s="714">
        <f>+W46/V48</f>
        <v>0.57333333333333336</v>
      </c>
    </row>
    <row r="47" spans="1:24" ht="36.75" customHeight="1" thickBot="1">
      <c r="F47" s="681"/>
      <c r="G47" s="681"/>
      <c r="H47" s="681"/>
      <c r="O47" s="721" t="s">
        <v>1016</v>
      </c>
      <c r="P47" s="722"/>
      <c r="Q47" s="723">
        <f t="shared" ref="Q47:V47" si="17">+Q17+Q19+Q26</f>
        <v>0</v>
      </c>
      <c r="R47" s="724">
        <f t="shared" si="17"/>
        <v>70</v>
      </c>
      <c r="S47" s="725">
        <f t="shared" si="17"/>
        <v>190</v>
      </c>
      <c r="T47" s="723">
        <f t="shared" si="17"/>
        <v>290</v>
      </c>
      <c r="U47" s="724">
        <f t="shared" si="17"/>
        <v>320</v>
      </c>
      <c r="V47" s="726">
        <f t="shared" si="17"/>
        <v>320</v>
      </c>
      <c r="W47" s="704" t="s">
        <v>1092</v>
      </c>
      <c r="X47" s="705" t="s">
        <v>1093</v>
      </c>
    </row>
    <row r="48" spans="1:24" ht="37.5" customHeight="1" thickBot="1">
      <c r="F48" s="681"/>
      <c r="G48" s="681"/>
      <c r="H48" s="681"/>
      <c r="O48" s="727" t="s">
        <v>1037</v>
      </c>
      <c r="P48" s="728"/>
      <c r="Q48" s="729">
        <f>SUBTOTAL(9,Q44:Q47)</f>
        <v>0</v>
      </c>
      <c r="R48" s="730">
        <f t="shared" ref="R48:V48" si="18">SUBTOTAL(9,R44:R47)</f>
        <v>950</v>
      </c>
      <c r="S48" s="731">
        <f t="shared" si="18"/>
        <v>3170</v>
      </c>
      <c r="T48" s="729">
        <f t="shared" si="18"/>
        <v>5240</v>
      </c>
      <c r="U48" s="730">
        <f t="shared" si="18"/>
        <v>6840</v>
      </c>
      <c r="V48" s="732">
        <f t="shared" si="18"/>
        <v>8250</v>
      </c>
      <c r="W48" s="713">
        <f>+V47</f>
        <v>320</v>
      </c>
      <c r="X48" s="714">
        <f>+W48/V48</f>
        <v>3.8787878787878788E-2</v>
      </c>
    </row>
    <row r="49" spans="6:22" ht="49.5" customHeight="1" thickBot="1">
      <c r="F49" s="681"/>
      <c r="G49" s="681"/>
      <c r="H49" s="681"/>
      <c r="O49" s="733" t="s">
        <v>1680</v>
      </c>
      <c r="P49" s="734"/>
      <c r="Q49" s="735">
        <f>+Q48/Q52</f>
        <v>0</v>
      </c>
      <c r="R49" s="735">
        <f>+R48/Q52</f>
        <v>0.17595851083533987</v>
      </c>
      <c r="S49" s="735">
        <f>+S48/Q52</f>
        <v>0.58714576773476568</v>
      </c>
      <c r="T49" s="735">
        <f>+T48/Q52</f>
        <v>0.97055010187071677</v>
      </c>
      <c r="U49" s="735">
        <f>+U48/Q52</f>
        <v>1.2669012780144471</v>
      </c>
      <c r="V49" s="736">
        <f>+V48/Q52</f>
        <v>1.5280607519911094</v>
      </c>
    </row>
    <row r="50" spans="6:22" ht="24" customHeight="1">
      <c r="F50" s="681"/>
      <c r="G50" s="681"/>
      <c r="H50" s="681"/>
      <c r="O50" s="737"/>
      <c r="P50" s="737"/>
      <c r="Q50" s="738"/>
      <c r="R50" s="738"/>
      <c r="S50" s="738"/>
      <c r="T50" s="738"/>
      <c r="U50" s="738"/>
      <c r="V50" s="738"/>
    </row>
    <row r="51" spans="6:22" ht="33.75" customHeight="1">
      <c r="F51" s="681"/>
      <c r="G51" s="681"/>
      <c r="H51" s="681"/>
      <c r="O51" s="739" t="s">
        <v>1036</v>
      </c>
      <c r="P51" s="740"/>
      <c r="Q51" s="740"/>
      <c r="R51" s="740"/>
      <c r="S51" s="539"/>
    </row>
    <row r="52" spans="6:22" ht="34.5" customHeight="1">
      <c r="F52" s="681"/>
      <c r="G52" s="681"/>
      <c r="H52" s="681"/>
      <c r="O52" s="540" t="s">
        <v>1071</v>
      </c>
      <c r="P52" s="540"/>
      <c r="Q52" s="741">
        <v>5399</v>
      </c>
      <c r="R52" s="741"/>
      <c r="S52" s="741"/>
      <c r="V52" s="742"/>
    </row>
    <row r="53" spans="6:22" ht="35.25" customHeight="1">
      <c r="F53" s="681"/>
      <c r="G53" s="681"/>
      <c r="H53" s="681"/>
      <c r="O53" s="540" t="s">
        <v>1072</v>
      </c>
      <c r="P53" s="540"/>
      <c r="Q53" s="741">
        <f>+V48</f>
        <v>8250</v>
      </c>
      <c r="R53" s="741"/>
      <c r="S53" s="741"/>
      <c r="V53" s="742"/>
    </row>
    <row r="54" spans="6:22" ht="35.25" customHeight="1">
      <c r="F54" s="681"/>
      <c r="G54" s="681"/>
      <c r="H54" s="681"/>
      <c r="O54" s="540" t="s">
        <v>1018</v>
      </c>
      <c r="P54" s="540"/>
      <c r="Q54" s="743">
        <f>+Q52+Q53</f>
        <v>13649</v>
      </c>
      <c r="R54" s="743"/>
      <c r="S54" s="743"/>
      <c r="V54" s="742"/>
    </row>
    <row r="55" spans="6:22" ht="14.25" hidden="1">
      <c r="F55" s="681"/>
      <c r="G55" s="681"/>
      <c r="H55" s="681"/>
      <c r="V55" s="742"/>
    </row>
    <row r="56" spans="6:22" ht="14.25" hidden="1">
      <c r="F56" s="681"/>
      <c r="G56" s="681"/>
      <c r="H56" s="681"/>
    </row>
    <row r="57" spans="6:22" ht="14.25" hidden="1">
      <c r="F57" s="681"/>
      <c r="G57" s="681"/>
      <c r="H57" s="681"/>
    </row>
    <row r="58" spans="6:22" ht="14.25" hidden="1">
      <c r="F58" s="681"/>
      <c r="G58" s="681"/>
      <c r="H58" s="681"/>
    </row>
    <row r="59" spans="6:22" ht="14.25" hidden="1">
      <c r="F59" s="681"/>
      <c r="G59" s="681"/>
      <c r="H59" s="681"/>
    </row>
    <row r="60" spans="6:22" ht="14.25" hidden="1">
      <c r="F60" s="681"/>
      <c r="G60" s="681"/>
      <c r="H60" s="681"/>
    </row>
    <row r="61" spans="6:22" ht="14.25" hidden="1">
      <c r="F61" s="681"/>
      <c r="G61" s="681"/>
      <c r="H61" s="681"/>
    </row>
    <row r="62" spans="6:22" ht="14.25" hidden="1">
      <c r="F62" s="681"/>
      <c r="G62" s="681"/>
      <c r="H62" s="681"/>
    </row>
    <row r="63" spans="6:22" ht="14.25" hidden="1">
      <c r="F63" s="681"/>
      <c r="G63" s="681"/>
      <c r="H63" s="681"/>
    </row>
    <row r="64" spans="6:22" ht="14.25" hidden="1">
      <c r="F64" s="681"/>
      <c r="G64" s="681"/>
      <c r="H64" s="681"/>
    </row>
    <row r="65" spans="6:8" ht="14.25" hidden="1">
      <c r="F65" s="681"/>
      <c r="G65" s="681"/>
      <c r="H65" s="681"/>
    </row>
    <row r="66" spans="6:8" ht="14.25" hidden="1">
      <c r="F66" s="681"/>
      <c r="G66" s="681"/>
      <c r="H66" s="681"/>
    </row>
    <row r="67" spans="6:8" ht="14.25" hidden="1">
      <c r="F67" s="681"/>
      <c r="G67" s="681"/>
      <c r="H67" s="681"/>
    </row>
    <row r="68" spans="6:8" ht="14.25" hidden="1">
      <c r="F68" s="681"/>
      <c r="G68" s="681"/>
      <c r="H68" s="681"/>
    </row>
    <row r="69" spans="6:8" ht="14.25" hidden="1">
      <c r="F69" s="681"/>
      <c r="G69" s="681"/>
      <c r="H69" s="681"/>
    </row>
    <row r="70" spans="6:8" ht="14.25" hidden="1">
      <c r="F70" s="681"/>
      <c r="G70" s="681"/>
      <c r="H70" s="681"/>
    </row>
    <row r="71" spans="6:8" ht="11.25" hidden="1" customHeight="1">
      <c r="F71" s="681"/>
      <c r="G71" s="681"/>
      <c r="H71" s="681"/>
    </row>
    <row r="72" spans="6:8" ht="14.25" hidden="1">
      <c r="F72" s="681"/>
      <c r="G72" s="681"/>
      <c r="H72" s="681"/>
    </row>
    <row r="73" spans="6:8" ht="14.25" hidden="1">
      <c r="F73" s="681"/>
      <c r="G73" s="681"/>
      <c r="H73" s="681"/>
    </row>
    <row r="74" spans="6:8" ht="14.25" hidden="1">
      <c r="F74" s="681"/>
      <c r="G74" s="681"/>
      <c r="H74" s="681"/>
    </row>
    <row r="75" spans="6:8" ht="14.25" hidden="1">
      <c r="F75" s="681"/>
      <c r="G75" s="681"/>
      <c r="H75" s="681"/>
    </row>
    <row r="76" spans="6:8" ht="14.25" hidden="1">
      <c r="F76" s="681"/>
      <c r="G76" s="681"/>
      <c r="H76" s="681"/>
    </row>
    <row r="77" spans="6:8" ht="14.25" hidden="1">
      <c r="F77" s="681"/>
      <c r="G77" s="681"/>
      <c r="H77" s="681"/>
    </row>
    <row r="78" spans="6:8" ht="14.25" hidden="1">
      <c r="F78" s="681"/>
      <c r="G78" s="681"/>
      <c r="H78" s="681"/>
    </row>
    <row r="79" spans="6:8" ht="14.25" hidden="1">
      <c r="F79" s="681"/>
      <c r="G79" s="681"/>
      <c r="H79" s="681"/>
    </row>
    <row r="80" spans="6:8" ht="14.25" hidden="1">
      <c r="F80" s="681"/>
      <c r="G80" s="681"/>
      <c r="H80" s="681"/>
    </row>
    <row r="81" spans="6:8" ht="14.25" hidden="1">
      <c r="F81" s="681"/>
      <c r="G81" s="681"/>
      <c r="H81" s="681"/>
    </row>
    <row r="82" spans="6:8" ht="14.25" hidden="1">
      <c r="F82" s="681"/>
      <c r="G82" s="681"/>
      <c r="H82" s="681"/>
    </row>
    <row r="83" spans="6:8" ht="14.25" hidden="1">
      <c r="F83" s="681"/>
      <c r="G83" s="681"/>
      <c r="H83" s="681"/>
    </row>
    <row r="84" spans="6:8" ht="14.25" hidden="1">
      <c r="F84" s="681"/>
      <c r="G84" s="681"/>
      <c r="H84" s="681"/>
    </row>
    <row r="85" spans="6:8" ht="14.25" hidden="1">
      <c r="F85" s="681"/>
      <c r="G85" s="681"/>
      <c r="H85" s="681"/>
    </row>
    <row r="86" spans="6:8" ht="14.25" hidden="1">
      <c r="F86" s="681"/>
      <c r="G86" s="681"/>
      <c r="H86" s="681"/>
    </row>
    <row r="87" spans="6:8" ht="14.25" hidden="1">
      <c r="F87" s="681"/>
      <c r="G87" s="681"/>
      <c r="H87" s="681"/>
    </row>
    <row r="88" spans="6:8" ht="14.25" hidden="1">
      <c r="F88" s="681"/>
      <c r="G88" s="681"/>
      <c r="H88" s="681"/>
    </row>
    <row r="89" spans="6:8" ht="14.25" hidden="1">
      <c r="F89" s="681"/>
      <c r="G89" s="681"/>
      <c r="H89" s="681"/>
    </row>
    <row r="90" spans="6:8" ht="14.25" hidden="1">
      <c r="F90" s="681"/>
      <c r="G90" s="681"/>
      <c r="H90" s="681"/>
    </row>
    <row r="91" spans="6:8" ht="14.25" hidden="1">
      <c r="F91" s="681"/>
      <c r="G91" s="681"/>
      <c r="H91" s="681"/>
    </row>
    <row r="92" spans="6:8" ht="14.25" hidden="1">
      <c r="F92" s="681"/>
      <c r="G92" s="681"/>
      <c r="H92" s="681"/>
    </row>
    <row r="93" spans="6:8" ht="14.25" hidden="1">
      <c r="F93" s="681"/>
      <c r="G93" s="681"/>
      <c r="H93" s="681"/>
    </row>
    <row r="94" spans="6:8" ht="14.25" hidden="1">
      <c r="F94" s="681"/>
      <c r="G94" s="681"/>
      <c r="H94" s="681"/>
    </row>
    <row r="95" spans="6:8" ht="14.25" hidden="1">
      <c r="F95" s="681"/>
      <c r="G95" s="681"/>
      <c r="H95" s="681"/>
    </row>
    <row r="96" spans="6:8" ht="14.25" hidden="1">
      <c r="F96" s="681"/>
      <c r="G96" s="681"/>
      <c r="H96" s="681"/>
    </row>
    <row r="97" spans="6:8" ht="14.25" hidden="1">
      <c r="F97" s="681"/>
      <c r="G97" s="681"/>
      <c r="H97" s="681"/>
    </row>
    <row r="98" spans="6:8" ht="14.25" hidden="1">
      <c r="F98" s="681"/>
      <c r="G98" s="681"/>
      <c r="H98" s="681"/>
    </row>
    <row r="99" spans="6:8" ht="14.25" hidden="1">
      <c r="F99" s="681"/>
      <c r="G99" s="681"/>
      <c r="H99" s="681"/>
    </row>
    <row r="100" spans="6:8" ht="14.25" hidden="1">
      <c r="F100" s="681"/>
      <c r="G100" s="681"/>
      <c r="H100" s="681"/>
    </row>
    <row r="101" spans="6:8" ht="14.25" hidden="1">
      <c r="F101" s="681"/>
      <c r="G101" s="681"/>
      <c r="H101" s="681"/>
    </row>
    <row r="102" spans="6:8" ht="14.25" hidden="1">
      <c r="F102" s="681"/>
      <c r="G102" s="681"/>
      <c r="H102" s="681"/>
    </row>
    <row r="103" spans="6:8" ht="14.25" hidden="1">
      <c r="F103" s="681"/>
      <c r="G103" s="681"/>
      <c r="H103" s="681"/>
    </row>
    <row r="104" spans="6:8" ht="14.25" hidden="1">
      <c r="F104" s="681"/>
      <c r="G104" s="681"/>
      <c r="H104" s="681"/>
    </row>
    <row r="105" spans="6:8" ht="14.25" hidden="1">
      <c r="F105" s="681"/>
      <c r="G105" s="681"/>
      <c r="H105" s="681"/>
    </row>
    <row r="106" spans="6:8" ht="14.25" hidden="1">
      <c r="F106" s="681"/>
      <c r="G106" s="681"/>
      <c r="H106" s="681"/>
    </row>
    <row r="107" spans="6:8" ht="14.25" hidden="1">
      <c r="F107" s="681"/>
      <c r="G107" s="681"/>
      <c r="H107" s="681"/>
    </row>
    <row r="108" spans="6:8" ht="14.25" hidden="1">
      <c r="F108" s="681"/>
      <c r="G108" s="681"/>
      <c r="H108" s="681"/>
    </row>
    <row r="109" spans="6:8" ht="14.25" hidden="1">
      <c r="F109" s="681"/>
      <c r="G109" s="681"/>
      <c r="H109" s="681"/>
    </row>
    <row r="110" spans="6:8" ht="14.25" hidden="1">
      <c r="F110" s="681"/>
      <c r="G110" s="681"/>
      <c r="H110" s="681"/>
    </row>
    <row r="111" spans="6:8" ht="14.25" hidden="1">
      <c r="F111" s="681"/>
      <c r="G111" s="681"/>
      <c r="H111" s="681"/>
    </row>
    <row r="112" spans="6:8" ht="14.25" hidden="1">
      <c r="F112" s="681"/>
      <c r="G112" s="681"/>
      <c r="H112" s="681"/>
    </row>
    <row r="113" spans="6:8" ht="14.25" hidden="1">
      <c r="F113" s="681"/>
      <c r="G113" s="681"/>
      <c r="H113" s="681"/>
    </row>
    <row r="114" spans="6:8" ht="14.25" hidden="1">
      <c r="F114" s="681"/>
      <c r="G114" s="681"/>
      <c r="H114" s="681"/>
    </row>
    <row r="115" spans="6:8" ht="14.25" hidden="1">
      <c r="F115" s="681"/>
      <c r="G115" s="681"/>
      <c r="H115" s="681"/>
    </row>
    <row r="116" spans="6:8" ht="14.25" hidden="1">
      <c r="F116" s="681"/>
      <c r="G116" s="681"/>
      <c r="H116" s="681"/>
    </row>
    <row r="117" spans="6:8" ht="14.25" hidden="1">
      <c r="F117" s="681"/>
      <c r="G117" s="681"/>
      <c r="H117" s="681"/>
    </row>
    <row r="118" spans="6:8" ht="14.25" hidden="1">
      <c r="F118" s="681"/>
      <c r="G118" s="681"/>
      <c r="H118" s="681"/>
    </row>
    <row r="119" spans="6:8" ht="14.25" hidden="1">
      <c r="F119" s="681"/>
      <c r="G119" s="681"/>
      <c r="H119" s="681"/>
    </row>
    <row r="120" spans="6:8" ht="14.25" hidden="1">
      <c r="F120" s="681"/>
      <c r="G120" s="681"/>
      <c r="H120" s="681"/>
    </row>
    <row r="121" spans="6:8" ht="14.25" hidden="1">
      <c r="F121" s="681"/>
      <c r="G121" s="681"/>
      <c r="H121" s="681"/>
    </row>
    <row r="122" spans="6:8" ht="14.25" hidden="1">
      <c r="F122" s="681"/>
      <c r="G122" s="681"/>
      <c r="H122" s="681"/>
    </row>
    <row r="123" spans="6:8" ht="14.25" hidden="1">
      <c r="F123" s="681"/>
      <c r="G123" s="681"/>
      <c r="H123" s="681"/>
    </row>
    <row r="124" spans="6:8" ht="14.25" hidden="1">
      <c r="F124" s="681"/>
      <c r="G124" s="681"/>
      <c r="H124" s="681"/>
    </row>
    <row r="125" spans="6:8" ht="14.25" hidden="1">
      <c r="F125" s="681"/>
      <c r="G125" s="681"/>
      <c r="H125" s="681"/>
    </row>
    <row r="126" spans="6:8" ht="14.25" hidden="1">
      <c r="F126" s="681"/>
      <c r="G126" s="681"/>
      <c r="H126" s="681"/>
    </row>
    <row r="127" spans="6:8" ht="14.25" hidden="1">
      <c r="F127" s="681"/>
      <c r="G127" s="681"/>
      <c r="H127" s="681"/>
    </row>
    <row r="128" spans="6:8" ht="14.25" hidden="1">
      <c r="F128" s="681"/>
      <c r="G128" s="681"/>
      <c r="H128" s="681"/>
    </row>
    <row r="129" spans="6:8" ht="14.25" hidden="1">
      <c r="F129" s="681"/>
      <c r="G129" s="681"/>
      <c r="H129" s="681"/>
    </row>
    <row r="130" spans="6:8" ht="14.25" hidden="1">
      <c r="F130" s="681"/>
      <c r="G130" s="681"/>
      <c r="H130" s="681"/>
    </row>
    <row r="131" spans="6:8" ht="14.25" hidden="1">
      <c r="F131" s="681"/>
      <c r="G131" s="681"/>
      <c r="H131" s="681"/>
    </row>
    <row r="132" spans="6:8" ht="14.25" hidden="1">
      <c r="F132" s="681"/>
      <c r="G132" s="681"/>
      <c r="H132" s="681"/>
    </row>
    <row r="133" spans="6:8" ht="14.25" hidden="1">
      <c r="F133" s="681"/>
      <c r="G133" s="681"/>
      <c r="H133" s="681"/>
    </row>
    <row r="134" spans="6:8" ht="14.25" hidden="1">
      <c r="F134" s="681"/>
      <c r="G134" s="681"/>
      <c r="H134" s="681"/>
    </row>
    <row r="135" spans="6:8" ht="14.25" hidden="1">
      <c r="F135" s="681"/>
      <c r="G135" s="681"/>
      <c r="H135" s="681"/>
    </row>
    <row r="136" spans="6:8" ht="14.25" hidden="1">
      <c r="F136" s="681"/>
      <c r="G136" s="681"/>
      <c r="H136" s="681"/>
    </row>
    <row r="137" spans="6:8" ht="14.25" hidden="1">
      <c r="F137" s="681"/>
      <c r="G137" s="681"/>
      <c r="H137" s="681"/>
    </row>
    <row r="138" spans="6:8" ht="14.25" hidden="1">
      <c r="F138" s="681"/>
      <c r="G138" s="681"/>
      <c r="H138" s="681"/>
    </row>
    <row r="139" spans="6:8" ht="14.25" hidden="1">
      <c r="F139" s="681"/>
      <c r="G139" s="681"/>
      <c r="H139" s="681"/>
    </row>
    <row r="140" spans="6:8" ht="14.25" hidden="1"/>
    <row r="141" spans="6:8" ht="14.25" hidden="1"/>
    <row r="142" spans="6:8" ht="14.25" hidden="1"/>
    <row r="143" spans="6:8" ht="14.25" hidden="1"/>
    <row r="144" spans="6:8"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5" hidden="1" customHeight="1"/>
    <row r="183" ht="15" hidden="1" customHeight="1"/>
    <row r="184" ht="15" hidden="1" customHeight="1"/>
    <row r="185" ht="15" hidden="1" customHeight="1"/>
    <row r="186" ht="15" hidden="1" customHeight="1"/>
  </sheetData>
  <sheetProtection password="DDCC" sheet="1" objects="1" scenarios="1"/>
  <autoFilter ref="A4:W49"/>
  <mergeCells count="62">
    <mergeCell ref="A1:B1"/>
    <mergeCell ref="C1:W1"/>
    <mergeCell ref="A2:A4"/>
    <mergeCell ref="B2:B4"/>
    <mergeCell ref="C2:C4"/>
    <mergeCell ref="D2:D4"/>
    <mergeCell ref="E2:E4"/>
    <mergeCell ref="F2:I2"/>
    <mergeCell ref="J2:J4"/>
    <mergeCell ref="K2:N2"/>
    <mergeCell ref="O2:P3"/>
    <mergeCell ref="Q2:V3"/>
    <mergeCell ref="W2:W4"/>
    <mergeCell ref="F3:F4"/>
    <mergeCell ref="G3:G4"/>
    <mergeCell ref="H3:H4"/>
    <mergeCell ref="I3:I4"/>
    <mergeCell ref="K3:K4"/>
    <mergeCell ref="L3:L4"/>
    <mergeCell ref="N3:N4"/>
    <mergeCell ref="A5:A13"/>
    <mergeCell ref="J5:J13"/>
    <mergeCell ref="M3:M4"/>
    <mergeCell ref="A14:A17"/>
    <mergeCell ref="J14:J17"/>
    <mergeCell ref="A25:A30"/>
    <mergeCell ref="J25:J30"/>
    <mergeCell ref="A18:A24"/>
    <mergeCell ref="J18:J24"/>
    <mergeCell ref="A40:E40"/>
    <mergeCell ref="A41:E41"/>
    <mergeCell ref="A31:A37"/>
    <mergeCell ref="J31:J37"/>
    <mergeCell ref="A38:A39"/>
    <mergeCell ref="J38:J39"/>
    <mergeCell ref="U40:U41"/>
    <mergeCell ref="V40:V41"/>
    <mergeCell ref="F41:I41"/>
    <mergeCell ref="N40:N41"/>
    <mergeCell ref="O40:P41"/>
    <mergeCell ref="Q40:Q41"/>
    <mergeCell ref="R40:R41"/>
    <mergeCell ref="S40:S41"/>
    <mergeCell ref="T40:T41"/>
    <mergeCell ref="Q54:S54"/>
    <mergeCell ref="O51:S51"/>
    <mergeCell ref="O43:V43"/>
    <mergeCell ref="O52:P52"/>
    <mergeCell ref="Q52:S52"/>
    <mergeCell ref="O53:P53"/>
    <mergeCell ref="Q53:S53"/>
    <mergeCell ref="O44:P44"/>
    <mergeCell ref="O45:P45"/>
    <mergeCell ref="O46:P46"/>
    <mergeCell ref="O47:P47"/>
    <mergeCell ref="O48:P48"/>
    <mergeCell ref="O49:P49"/>
    <mergeCell ref="A42:E42"/>
    <mergeCell ref="F42:I42"/>
    <mergeCell ref="A43:E43"/>
    <mergeCell ref="F43:I43"/>
    <mergeCell ref="O54:P54"/>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4"/>
  <sheetViews>
    <sheetView showGridLines="0" showRowColHeaders="0" zoomScale="80" zoomScaleNormal="80" workbookViewId="0">
      <pane xSplit="3" ySplit="4" topLeftCell="D5" activePane="bottomRight" state="frozen"/>
      <selection pane="topRight" activeCell="D1" sqref="D1"/>
      <selection pane="bottomLeft" activeCell="A5" sqref="A5"/>
      <selection pane="bottomRight" sqref="A1:C2"/>
    </sheetView>
  </sheetViews>
  <sheetFormatPr baseColWidth="10" defaultColWidth="0" defaultRowHeight="12.75" zeroHeight="1"/>
  <cols>
    <col min="1" max="1" width="6.140625" style="264" customWidth="1"/>
    <col min="2" max="2" width="18.5703125" style="257" customWidth="1"/>
    <col min="3" max="3" width="11.28515625" style="257" customWidth="1"/>
    <col min="4" max="7" width="21.28515625" style="257" customWidth="1"/>
    <col min="8" max="10" width="23.28515625" style="257" customWidth="1"/>
    <col min="11" max="14" width="20.28515625" style="257" customWidth="1"/>
    <col min="15" max="16" width="26.85546875" style="257" customWidth="1"/>
    <col min="17" max="19" width="22.5703125" style="257" customWidth="1"/>
    <col min="20" max="21" width="33.7109375" style="257" customWidth="1"/>
    <col min="22" max="22" width="22.140625" style="257" customWidth="1"/>
    <col min="23" max="24" width="20" style="257" customWidth="1"/>
    <col min="25" max="25" width="21.7109375" style="257" customWidth="1"/>
    <col min="26" max="26" width="23.7109375" style="257" customWidth="1"/>
    <col min="27" max="27" width="30.140625" style="257" customWidth="1"/>
    <col min="28" max="28" width="26.42578125" style="257" hidden="1"/>
    <col min="29" max="256" width="9.140625" style="257" hidden="1"/>
    <col min="257" max="257" width="6.140625" style="257" hidden="1"/>
    <col min="258" max="258" width="18.5703125" style="257" hidden="1"/>
    <col min="259" max="259" width="11.28515625" style="257" hidden="1"/>
    <col min="260" max="263" width="21.28515625" style="257" hidden="1"/>
    <col min="264" max="266" width="23.28515625" style="257" hidden="1"/>
    <col min="267" max="270" width="20.28515625" style="257" hidden="1"/>
    <col min="271" max="272" width="26.85546875" style="257" hidden="1"/>
    <col min="273" max="275" width="22.5703125" style="257" hidden="1"/>
    <col min="276" max="277" width="33.7109375" style="257" hidden="1"/>
    <col min="278" max="278" width="21" style="257" hidden="1"/>
    <col min="279" max="281" width="20" style="257" hidden="1"/>
    <col min="282" max="282" width="23.7109375" style="257" hidden="1"/>
    <col min="283" max="283" width="28.5703125" style="257" hidden="1"/>
    <col min="284" max="284" width="19.28515625" style="257" hidden="1"/>
    <col min="285" max="512" width="9.140625" style="257" hidden="1"/>
    <col min="513" max="513" width="6.140625" style="257" hidden="1"/>
    <col min="514" max="514" width="18.5703125" style="257" hidden="1"/>
    <col min="515" max="515" width="11.28515625" style="257" hidden="1"/>
    <col min="516" max="519" width="21.28515625" style="257" hidden="1"/>
    <col min="520" max="522" width="23.28515625" style="257" hidden="1"/>
    <col min="523" max="526" width="20.28515625" style="257" hidden="1"/>
    <col min="527" max="528" width="26.85546875" style="257" hidden="1"/>
    <col min="529" max="531" width="22.5703125" style="257" hidden="1"/>
    <col min="532" max="533" width="33.7109375" style="257" hidden="1"/>
    <col min="534" max="534" width="21" style="257" hidden="1"/>
    <col min="535" max="537" width="20" style="257" hidden="1"/>
    <col min="538" max="538" width="23.7109375" style="257" hidden="1"/>
    <col min="539" max="539" width="28.5703125" style="257" hidden="1"/>
    <col min="540" max="540" width="19.28515625" style="257" hidden="1"/>
    <col min="541" max="768" width="9.140625" style="257" hidden="1"/>
    <col min="769" max="769" width="6.140625" style="257" hidden="1"/>
    <col min="770" max="770" width="18.5703125" style="257" hidden="1"/>
    <col min="771" max="771" width="11.28515625" style="257" hidden="1"/>
    <col min="772" max="775" width="21.28515625" style="257" hidden="1"/>
    <col min="776" max="778" width="23.28515625" style="257" hidden="1"/>
    <col min="779" max="782" width="20.28515625" style="257" hidden="1"/>
    <col min="783" max="784" width="26.85546875" style="257" hidden="1"/>
    <col min="785" max="787" width="22.5703125" style="257" hidden="1"/>
    <col min="788" max="789" width="33.7109375" style="257" hidden="1"/>
    <col min="790" max="790" width="21" style="257" hidden="1"/>
    <col min="791" max="793" width="20" style="257" hidden="1"/>
    <col min="794" max="794" width="23.7109375" style="257" hidden="1"/>
    <col min="795" max="795" width="28.5703125" style="257" hidden="1"/>
    <col min="796" max="796" width="19.28515625" style="257" hidden="1"/>
    <col min="797" max="1024" width="9.140625" style="257" hidden="1"/>
    <col min="1025" max="1025" width="6.140625" style="257" hidden="1"/>
    <col min="1026" max="1026" width="18.5703125" style="257" hidden="1"/>
    <col min="1027" max="1027" width="11.28515625" style="257" hidden="1"/>
    <col min="1028" max="1031" width="21.28515625" style="257" hidden="1"/>
    <col min="1032" max="1034" width="23.28515625" style="257" hidden="1"/>
    <col min="1035" max="1038" width="20.28515625" style="257" hidden="1"/>
    <col min="1039" max="1040" width="26.85546875" style="257" hidden="1"/>
    <col min="1041" max="1043" width="22.5703125" style="257" hidden="1"/>
    <col min="1044" max="1045" width="33.7109375" style="257" hidden="1"/>
    <col min="1046" max="1046" width="21" style="257" hidden="1"/>
    <col min="1047" max="1049" width="20" style="257" hidden="1"/>
    <col min="1050" max="1050" width="23.7109375" style="257" hidden="1"/>
    <col min="1051" max="1051" width="28.5703125" style="257" hidden="1"/>
    <col min="1052" max="1052" width="19.28515625" style="257" hidden="1"/>
    <col min="1053" max="1280" width="9.140625" style="257" hidden="1"/>
    <col min="1281" max="1281" width="6.140625" style="257" hidden="1"/>
    <col min="1282" max="1282" width="18.5703125" style="257" hidden="1"/>
    <col min="1283" max="1283" width="11.28515625" style="257" hidden="1"/>
    <col min="1284" max="1287" width="21.28515625" style="257" hidden="1"/>
    <col min="1288" max="1290" width="23.28515625" style="257" hidden="1"/>
    <col min="1291" max="1294" width="20.28515625" style="257" hidden="1"/>
    <col min="1295" max="1296" width="26.85546875" style="257" hidden="1"/>
    <col min="1297" max="1299" width="22.5703125" style="257" hidden="1"/>
    <col min="1300" max="1301" width="33.7109375" style="257" hidden="1"/>
    <col min="1302" max="1302" width="21" style="257" hidden="1"/>
    <col min="1303" max="1305" width="20" style="257" hidden="1"/>
    <col min="1306" max="1306" width="23.7109375" style="257" hidden="1"/>
    <col min="1307" max="1307" width="28.5703125" style="257" hidden="1"/>
    <col min="1308" max="1308" width="19.28515625" style="257" hidden="1"/>
    <col min="1309" max="1536" width="9.140625" style="257" hidden="1"/>
    <col min="1537" max="1537" width="6.140625" style="257" hidden="1"/>
    <col min="1538" max="1538" width="18.5703125" style="257" hidden="1"/>
    <col min="1539" max="1539" width="11.28515625" style="257" hidden="1"/>
    <col min="1540" max="1543" width="21.28515625" style="257" hidden="1"/>
    <col min="1544" max="1546" width="23.28515625" style="257" hidden="1"/>
    <col min="1547" max="1550" width="20.28515625" style="257" hidden="1"/>
    <col min="1551" max="1552" width="26.85546875" style="257" hidden="1"/>
    <col min="1553" max="1555" width="22.5703125" style="257" hidden="1"/>
    <col min="1556" max="1557" width="33.7109375" style="257" hidden="1"/>
    <col min="1558" max="1558" width="21" style="257" hidden="1"/>
    <col min="1559" max="1561" width="20" style="257" hidden="1"/>
    <col min="1562" max="1562" width="23.7109375" style="257" hidden="1"/>
    <col min="1563" max="1563" width="28.5703125" style="257" hidden="1"/>
    <col min="1564" max="1564" width="19.28515625" style="257" hidden="1"/>
    <col min="1565" max="1792" width="9.140625" style="257" hidden="1"/>
    <col min="1793" max="1793" width="6.140625" style="257" hidden="1"/>
    <col min="1794" max="1794" width="18.5703125" style="257" hidden="1"/>
    <col min="1795" max="1795" width="11.28515625" style="257" hidden="1"/>
    <col min="1796" max="1799" width="21.28515625" style="257" hidden="1"/>
    <col min="1800" max="1802" width="23.28515625" style="257" hidden="1"/>
    <col min="1803" max="1806" width="20.28515625" style="257" hidden="1"/>
    <col min="1807" max="1808" width="26.85546875" style="257" hidden="1"/>
    <col min="1809" max="1811" width="22.5703125" style="257" hidden="1"/>
    <col min="1812" max="1813" width="33.7109375" style="257" hidden="1"/>
    <col min="1814" max="1814" width="21" style="257" hidden="1"/>
    <col min="1815" max="1817" width="20" style="257" hidden="1"/>
    <col min="1818" max="1818" width="23.7109375" style="257" hidden="1"/>
    <col min="1819" max="1819" width="28.5703125" style="257" hidden="1"/>
    <col min="1820" max="1820" width="19.28515625" style="257" hidden="1"/>
    <col min="1821" max="2048" width="9.140625" style="257" hidden="1"/>
    <col min="2049" max="2049" width="6.140625" style="257" hidden="1"/>
    <col min="2050" max="2050" width="18.5703125" style="257" hidden="1"/>
    <col min="2051" max="2051" width="11.28515625" style="257" hidden="1"/>
    <col min="2052" max="2055" width="21.28515625" style="257" hidden="1"/>
    <col min="2056" max="2058" width="23.28515625" style="257" hidden="1"/>
    <col min="2059" max="2062" width="20.28515625" style="257" hidden="1"/>
    <col min="2063" max="2064" width="26.85546875" style="257" hidden="1"/>
    <col min="2065" max="2067" width="22.5703125" style="257" hidden="1"/>
    <col min="2068" max="2069" width="33.7109375" style="257" hidden="1"/>
    <col min="2070" max="2070" width="21" style="257" hidden="1"/>
    <col min="2071" max="2073" width="20" style="257" hidden="1"/>
    <col min="2074" max="2074" width="23.7109375" style="257" hidden="1"/>
    <col min="2075" max="2075" width="28.5703125" style="257" hidden="1"/>
    <col min="2076" max="2076" width="19.28515625" style="257" hidden="1"/>
    <col min="2077" max="2304" width="9.140625" style="257" hidden="1"/>
    <col min="2305" max="2305" width="6.140625" style="257" hidden="1"/>
    <col min="2306" max="2306" width="18.5703125" style="257" hidden="1"/>
    <col min="2307" max="2307" width="11.28515625" style="257" hidden="1"/>
    <col min="2308" max="2311" width="21.28515625" style="257" hidden="1"/>
    <col min="2312" max="2314" width="23.28515625" style="257" hidden="1"/>
    <col min="2315" max="2318" width="20.28515625" style="257" hidden="1"/>
    <col min="2319" max="2320" width="26.85546875" style="257" hidden="1"/>
    <col min="2321" max="2323" width="22.5703125" style="257" hidden="1"/>
    <col min="2324" max="2325" width="33.7109375" style="257" hidden="1"/>
    <col min="2326" max="2326" width="21" style="257" hidden="1"/>
    <col min="2327" max="2329" width="20" style="257" hidden="1"/>
    <col min="2330" max="2330" width="23.7109375" style="257" hidden="1"/>
    <col min="2331" max="2331" width="28.5703125" style="257" hidden="1"/>
    <col min="2332" max="2332" width="19.28515625" style="257" hidden="1"/>
    <col min="2333" max="2560" width="9.140625" style="257" hidden="1"/>
    <col min="2561" max="2561" width="6.140625" style="257" hidden="1"/>
    <col min="2562" max="2562" width="18.5703125" style="257" hidden="1"/>
    <col min="2563" max="2563" width="11.28515625" style="257" hidden="1"/>
    <col min="2564" max="2567" width="21.28515625" style="257" hidden="1"/>
    <col min="2568" max="2570" width="23.28515625" style="257" hidden="1"/>
    <col min="2571" max="2574" width="20.28515625" style="257" hidden="1"/>
    <col min="2575" max="2576" width="26.85546875" style="257" hidden="1"/>
    <col min="2577" max="2579" width="22.5703125" style="257" hidden="1"/>
    <col min="2580" max="2581" width="33.7109375" style="257" hidden="1"/>
    <col min="2582" max="2582" width="21" style="257" hidden="1"/>
    <col min="2583" max="2585" width="20" style="257" hidden="1"/>
    <col min="2586" max="2586" width="23.7109375" style="257" hidden="1"/>
    <col min="2587" max="2587" width="28.5703125" style="257" hidden="1"/>
    <col min="2588" max="2588" width="19.28515625" style="257" hidden="1"/>
    <col min="2589" max="2816" width="9.140625" style="257" hidden="1"/>
    <col min="2817" max="2817" width="6.140625" style="257" hidden="1"/>
    <col min="2818" max="2818" width="18.5703125" style="257" hidden="1"/>
    <col min="2819" max="2819" width="11.28515625" style="257" hidden="1"/>
    <col min="2820" max="2823" width="21.28515625" style="257" hidden="1"/>
    <col min="2824" max="2826" width="23.28515625" style="257" hidden="1"/>
    <col min="2827" max="2830" width="20.28515625" style="257" hidden="1"/>
    <col min="2831" max="2832" width="26.85546875" style="257" hidden="1"/>
    <col min="2833" max="2835" width="22.5703125" style="257" hidden="1"/>
    <col min="2836" max="2837" width="33.7109375" style="257" hidden="1"/>
    <col min="2838" max="2838" width="21" style="257" hidden="1"/>
    <col min="2839" max="2841" width="20" style="257" hidden="1"/>
    <col min="2842" max="2842" width="23.7109375" style="257" hidden="1"/>
    <col min="2843" max="2843" width="28.5703125" style="257" hidden="1"/>
    <col min="2844" max="2844" width="19.28515625" style="257" hidden="1"/>
    <col min="2845" max="3072" width="9.140625" style="257" hidden="1"/>
    <col min="3073" max="3073" width="6.140625" style="257" hidden="1"/>
    <col min="3074" max="3074" width="18.5703125" style="257" hidden="1"/>
    <col min="3075" max="3075" width="11.28515625" style="257" hidden="1"/>
    <col min="3076" max="3079" width="21.28515625" style="257" hidden="1"/>
    <col min="3080" max="3082" width="23.28515625" style="257" hidden="1"/>
    <col min="3083" max="3086" width="20.28515625" style="257" hidden="1"/>
    <col min="3087" max="3088" width="26.85546875" style="257" hidden="1"/>
    <col min="3089" max="3091" width="22.5703125" style="257" hidden="1"/>
    <col min="3092" max="3093" width="33.7109375" style="257" hidden="1"/>
    <col min="3094" max="3094" width="21" style="257" hidden="1"/>
    <col min="3095" max="3097" width="20" style="257" hidden="1"/>
    <col min="3098" max="3098" width="23.7109375" style="257" hidden="1"/>
    <col min="3099" max="3099" width="28.5703125" style="257" hidden="1"/>
    <col min="3100" max="3100" width="19.28515625" style="257" hidden="1"/>
    <col min="3101" max="3328" width="9.140625" style="257" hidden="1"/>
    <col min="3329" max="3329" width="6.140625" style="257" hidden="1"/>
    <col min="3330" max="3330" width="18.5703125" style="257" hidden="1"/>
    <col min="3331" max="3331" width="11.28515625" style="257" hidden="1"/>
    <col min="3332" max="3335" width="21.28515625" style="257" hidden="1"/>
    <col min="3336" max="3338" width="23.28515625" style="257" hidden="1"/>
    <col min="3339" max="3342" width="20.28515625" style="257" hidden="1"/>
    <col min="3343" max="3344" width="26.85546875" style="257" hidden="1"/>
    <col min="3345" max="3347" width="22.5703125" style="257" hidden="1"/>
    <col min="3348" max="3349" width="33.7109375" style="257" hidden="1"/>
    <col min="3350" max="3350" width="21" style="257" hidden="1"/>
    <col min="3351" max="3353" width="20" style="257" hidden="1"/>
    <col min="3354" max="3354" width="23.7109375" style="257" hidden="1"/>
    <col min="3355" max="3355" width="28.5703125" style="257" hidden="1"/>
    <col min="3356" max="3356" width="19.28515625" style="257" hidden="1"/>
    <col min="3357" max="3584" width="9.140625" style="257" hidden="1"/>
    <col min="3585" max="3585" width="6.140625" style="257" hidden="1"/>
    <col min="3586" max="3586" width="18.5703125" style="257" hidden="1"/>
    <col min="3587" max="3587" width="11.28515625" style="257" hidden="1"/>
    <col min="3588" max="3591" width="21.28515625" style="257" hidden="1"/>
    <col min="3592" max="3594" width="23.28515625" style="257" hidden="1"/>
    <col min="3595" max="3598" width="20.28515625" style="257" hidden="1"/>
    <col min="3599" max="3600" width="26.85546875" style="257" hidden="1"/>
    <col min="3601" max="3603" width="22.5703125" style="257" hidden="1"/>
    <col min="3604" max="3605" width="33.7109375" style="257" hidden="1"/>
    <col min="3606" max="3606" width="21" style="257" hidden="1"/>
    <col min="3607" max="3609" width="20" style="257" hidden="1"/>
    <col min="3610" max="3610" width="23.7109375" style="257" hidden="1"/>
    <col min="3611" max="3611" width="28.5703125" style="257" hidden="1"/>
    <col min="3612" max="3612" width="19.28515625" style="257" hidden="1"/>
    <col min="3613" max="3840" width="9.140625" style="257" hidden="1"/>
    <col min="3841" max="3841" width="6.140625" style="257" hidden="1"/>
    <col min="3842" max="3842" width="18.5703125" style="257" hidden="1"/>
    <col min="3843" max="3843" width="11.28515625" style="257" hidden="1"/>
    <col min="3844" max="3847" width="21.28515625" style="257" hidden="1"/>
    <col min="3848" max="3850" width="23.28515625" style="257" hidden="1"/>
    <col min="3851" max="3854" width="20.28515625" style="257" hidden="1"/>
    <col min="3855" max="3856" width="26.85546875" style="257" hidden="1"/>
    <col min="3857" max="3859" width="22.5703125" style="257" hidden="1"/>
    <col min="3860" max="3861" width="33.7109375" style="257" hidden="1"/>
    <col min="3862" max="3862" width="21" style="257" hidden="1"/>
    <col min="3863" max="3865" width="20" style="257" hidden="1"/>
    <col min="3866" max="3866" width="23.7109375" style="257" hidden="1"/>
    <col min="3867" max="3867" width="28.5703125" style="257" hidden="1"/>
    <col min="3868" max="3868" width="19.28515625" style="257" hidden="1"/>
    <col min="3869" max="4096" width="9.140625" style="257" hidden="1"/>
    <col min="4097" max="4097" width="6.140625" style="257" hidden="1"/>
    <col min="4098" max="4098" width="18.5703125" style="257" hidden="1"/>
    <col min="4099" max="4099" width="11.28515625" style="257" hidden="1"/>
    <col min="4100" max="4103" width="21.28515625" style="257" hidden="1"/>
    <col min="4104" max="4106" width="23.28515625" style="257" hidden="1"/>
    <col min="4107" max="4110" width="20.28515625" style="257" hidden="1"/>
    <col min="4111" max="4112" width="26.85546875" style="257" hidden="1"/>
    <col min="4113" max="4115" width="22.5703125" style="257" hidden="1"/>
    <col min="4116" max="4117" width="33.7109375" style="257" hidden="1"/>
    <col min="4118" max="4118" width="21" style="257" hidden="1"/>
    <col min="4119" max="4121" width="20" style="257" hidden="1"/>
    <col min="4122" max="4122" width="23.7109375" style="257" hidden="1"/>
    <col min="4123" max="4123" width="28.5703125" style="257" hidden="1"/>
    <col min="4124" max="4124" width="19.28515625" style="257" hidden="1"/>
    <col min="4125" max="4352" width="9.140625" style="257" hidden="1"/>
    <col min="4353" max="4353" width="6.140625" style="257" hidden="1"/>
    <col min="4354" max="4354" width="18.5703125" style="257" hidden="1"/>
    <col min="4355" max="4355" width="11.28515625" style="257" hidden="1"/>
    <col min="4356" max="4359" width="21.28515625" style="257" hidden="1"/>
    <col min="4360" max="4362" width="23.28515625" style="257" hidden="1"/>
    <col min="4363" max="4366" width="20.28515625" style="257" hidden="1"/>
    <col min="4367" max="4368" width="26.85546875" style="257" hidden="1"/>
    <col min="4369" max="4371" width="22.5703125" style="257" hidden="1"/>
    <col min="4372" max="4373" width="33.7109375" style="257" hidden="1"/>
    <col min="4374" max="4374" width="21" style="257" hidden="1"/>
    <col min="4375" max="4377" width="20" style="257" hidden="1"/>
    <col min="4378" max="4378" width="23.7109375" style="257" hidden="1"/>
    <col min="4379" max="4379" width="28.5703125" style="257" hidden="1"/>
    <col min="4380" max="4380" width="19.28515625" style="257" hidden="1"/>
    <col min="4381" max="4608" width="9.140625" style="257" hidden="1"/>
    <col min="4609" max="4609" width="6.140625" style="257" hidden="1"/>
    <col min="4610" max="4610" width="18.5703125" style="257" hidden="1"/>
    <col min="4611" max="4611" width="11.28515625" style="257" hidden="1"/>
    <col min="4612" max="4615" width="21.28515625" style="257" hidden="1"/>
    <col min="4616" max="4618" width="23.28515625" style="257" hidden="1"/>
    <col min="4619" max="4622" width="20.28515625" style="257" hidden="1"/>
    <col min="4623" max="4624" width="26.85546875" style="257" hidden="1"/>
    <col min="4625" max="4627" width="22.5703125" style="257" hidden="1"/>
    <col min="4628" max="4629" width="33.7109375" style="257" hidden="1"/>
    <col min="4630" max="4630" width="21" style="257" hidden="1"/>
    <col min="4631" max="4633" width="20" style="257" hidden="1"/>
    <col min="4634" max="4634" width="23.7109375" style="257" hidden="1"/>
    <col min="4635" max="4635" width="28.5703125" style="257" hidden="1"/>
    <col min="4636" max="4636" width="19.28515625" style="257" hidden="1"/>
    <col min="4637" max="4864" width="9.140625" style="257" hidden="1"/>
    <col min="4865" max="4865" width="6.140625" style="257" hidden="1"/>
    <col min="4866" max="4866" width="18.5703125" style="257" hidden="1"/>
    <col min="4867" max="4867" width="11.28515625" style="257" hidden="1"/>
    <col min="4868" max="4871" width="21.28515625" style="257" hidden="1"/>
    <col min="4872" max="4874" width="23.28515625" style="257" hidden="1"/>
    <col min="4875" max="4878" width="20.28515625" style="257" hidden="1"/>
    <col min="4879" max="4880" width="26.85546875" style="257" hidden="1"/>
    <col min="4881" max="4883" width="22.5703125" style="257" hidden="1"/>
    <col min="4884" max="4885" width="33.7109375" style="257" hidden="1"/>
    <col min="4886" max="4886" width="21" style="257" hidden="1"/>
    <col min="4887" max="4889" width="20" style="257" hidden="1"/>
    <col min="4890" max="4890" width="23.7109375" style="257" hidden="1"/>
    <col min="4891" max="4891" width="28.5703125" style="257" hidden="1"/>
    <col min="4892" max="4892" width="19.28515625" style="257" hidden="1"/>
    <col min="4893" max="5120" width="9.140625" style="257" hidden="1"/>
    <col min="5121" max="5121" width="6.140625" style="257" hidden="1"/>
    <col min="5122" max="5122" width="18.5703125" style="257" hidden="1"/>
    <col min="5123" max="5123" width="11.28515625" style="257" hidden="1"/>
    <col min="5124" max="5127" width="21.28515625" style="257" hidden="1"/>
    <col min="5128" max="5130" width="23.28515625" style="257" hidden="1"/>
    <col min="5131" max="5134" width="20.28515625" style="257" hidden="1"/>
    <col min="5135" max="5136" width="26.85546875" style="257" hidden="1"/>
    <col min="5137" max="5139" width="22.5703125" style="257" hidden="1"/>
    <col min="5140" max="5141" width="33.7109375" style="257" hidden="1"/>
    <col min="5142" max="5142" width="21" style="257" hidden="1"/>
    <col min="5143" max="5145" width="20" style="257" hidden="1"/>
    <col min="5146" max="5146" width="23.7109375" style="257" hidden="1"/>
    <col min="5147" max="5147" width="28.5703125" style="257" hidden="1"/>
    <col min="5148" max="5148" width="19.28515625" style="257" hidden="1"/>
    <col min="5149" max="5376" width="9.140625" style="257" hidden="1"/>
    <col min="5377" max="5377" width="6.140625" style="257" hidden="1"/>
    <col min="5378" max="5378" width="18.5703125" style="257" hidden="1"/>
    <col min="5379" max="5379" width="11.28515625" style="257" hidden="1"/>
    <col min="5380" max="5383" width="21.28515625" style="257" hidden="1"/>
    <col min="5384" max="5386" width="23.28515625" style="257" hidden="1"/>
    <col min="5387" max="5390" width="20.28515625" style="257" hidden="1"/>
    <col min="5391" max="5392" width="26.85546875" style="257" hidden="1"/>
    <col min="5393" max="5395" width="22.5703125" style="257" hidden="1"/>
    <col min="5396" max="5397" width="33.7109375" style="257" hidden="1"/>
    <col min="5398" max="5398" width="21" style="257" hidden="1"/>
    <col min="5399" max="5401" width="20" style="257" hidden="1"/>
    <col min="5402" max="5402" width="23.7109375" style="257" hidden="1"/>
    <col min="5403" max="5403" width="28.5703125" style="257" hidden="1"/>
    <col min="5404" max="5404" width="19.28515625" style="257" hidden="1"/>
    <col min="5405" max="5632" width="9.140625" style="257" hidden="1"/>
    <col min="5633" max="5633" width="6.140625" style="257" hidden="1"/>
    <col min="5634" max="5634" width="18.5703125" style="257" hidden="1"/>
    <col min="5635" max="5635" width="11.28515625" style="257" hidden="1"/>
    <col min="5636" max="5639" width="21.28515625" style="257" hidden="1"/>
    <col min="5640" max="5642" width="23.28515625" style="257" hidden="1"/>
    <col min="5643" max="5646" width="20.28515625" style="257" hidden="1"/>
    <col min="5647" max="5648" width="26.85546875" style="257" hidden="1"/>
    <col min="5649" max="5651" width="22.5703125" style="257" hidden="1"/>
    <col min="5652" max="5653" width="33.7109375" style="257" hidden="1"/>
    <col min="5654" max="5654" width="21" style="257" hidden="1"/>
    <col min="5655" max="5657" width="20" style="257" hidden="1"/>
    <col min="5658" max="5658" width="23.7109375" style="257" hidden="1"/>
    <col min="5659" max="5659" width="28.5703125" style="257" hidden="1"/>
    <col min="5660" max="5660" width="19.28515625" style="257" hidden="1"/>
    <col min="5661" max="5888" width="9.140625" style="257" hidden="1"/>
    <col min="5889" max="5889" width="6.140625" style="257" hidden="1"/>
    <col min="5890" max="5890" width="18.5703125" style="257" hidden="1"/>
    <col min="5891" max="5891" width="11.28515625" style="257" hidden="1"/>
    <col min="5892" max="5895" width="21.28515625" style="257" hidden="1"/>
    <col min="5896" max="5898" width="23.28515625" style="257" hidden="1"/>
    <col min="5899" max="5902" width="20.28515625" style="257" hidden="1"/>
    <col min="5903" max="5904" width="26.85546875" style="257" hidden="1"/>
    <col min="5905" max="5907" width="22.5703125" style="257" hidden="1"/>
    <col min="5908" max="5909" width="33.7109375" style="257" hidden="1"/>
    <col min="5910" max="5910" width="21" style="257" hidden="1"/>
    <col min="5911" max="5913" width="20" style="257" hidden="1"/>
    <col min="5914" max="5914" width="23.7109375" style="257" hidden="1"/>
    <col min="5915" max="5915" width="28.5703125" style="257" hidden="1"/>
    <col min="5916" max="5916" width="19.28515625" style="257" hidden="1"/>
    <col min="5917" max="6144" width="9.140625" style="257" hidden="1"/>
    <col min="6145" max="6145" width="6.140625" style="257" hidden="1"/>
    <col min="6146" max="6146" width="18.5703125" style="257" hidden="1"/>
    <col min="6147" max="6147" width="11.28515625" style="257" hidden="1"/>
    <col min="6148" max="6151" width="21.28515625" style="257" hidden="1"/>
    <col min="6152" max="6154" width="23.28515625" style="257" hidden="1"/>
    <col min="6155" max="6158" width="20.28515625" style="257" hidden="1"/>
    <col min="6159" max="6160" width="26.85546875" style="257" hidden="1"/>
    <col min="6161" max="6163" width="22.5703125" style="257" hidden="1"/>
    <col min="6164" max="6165" width="33.7109375" style="257" hidden="1"/>
    <col min="6166" max="6166" width="21" style="257" hidden="1"/>
    <col min="6167" max="6169" width="20" style="257" hidden="1"/>
    <col min="6170" max="6170" width="23.7109375" style="257" hidden="1"/>
    <col min="6171" max="6171" width="28.5703125" style="257" hidden="1"/>
    <col min="6172" max="6172" width="19.28515625" style="257" hidden="1"/>
    <col min="6173" max="6400" width="9.140625" style="257" hidden="1"/>
    <col min="6401" max="6401" width="6.140625" style="257" hidden="1"/>
    <col min="6402" max="6402" width="18.5703125" style="257" hidden="1"/>
    <col min="6403" max="6403" width="11.28515625" style="257" hidden="1"/>
    <col min="6404" max="6407" width="21.28515625" style="257" hidden="1"/>
    <col min="6408" max="6410" width="23.28515625" style="257" hidden="1"/>
    <col min="6411" max="6414" width="20.28515625" style="257" hidden="1"/>
    <col min="6415" max="6416" width="26.85546875" style="257" hidden="1"/>
    <col min="6417" max="6419" width="22.5703125" style="257" hidden="1"/>
    <col min="6420" max="6421" width="33.7109375" style="257" hidden="1"/>
    <col min="6422" max="6422" width="21" style="257" hidden="1"/>
    <col min="6423" max="6425" width="20" style="257" hidden="1"/>
    <col min="6426" max="6426" width="23.7109375" style="257" hidden="1"/>
    <col min="6427" max="6427" width="28.5703125" style="257" hidden="1"/>
    <col min="6428" max="6428" width="19.28515625" style="257" hidden="1"/>
    <col min="6429" max="6656" width="9.140625" style="257" hidden="1"/>
    <col min="6657" max="6657" width="6.140625" style="257" hidden="1"/>
    <col min="6658" max="6658" width="18.5703125" style="257" hidden="1"/>
    <col min="6659" max="6659" width="11.28515625" style="257" hidden="1"/>
    <col min="6660" max="6663" width="21.28515625" style="257" hidden="1"/>
    <col min="6664" max="6666" width="23.28515625" style="257" hidden="1"/>
    <col min="6667" max="6670" width="20.28515625" style="257" hidden="1"/>
    <col min="6671" max="6672" width="26.85546875" style="257" hidden="1"/>
    <col min="6673" max="6675" width="22.5703125" style="257" hidden="1"/>
    <col min="6676" max="6677" width="33.7109375" style="257" hidden="1"/>
    <col min="6678" max="6678" width="21" style="257" hidden="1"/>
    <col min="6679" max="6681" width="20" style="257" hidden="1"/>
    <col min="6682" max="6682" width="23.7109375" style="257" hidden="1"/>
    <col min="6683" max="6683" width="28.5703125" style="257" hidden="1"/>
    <col min="6684" max="6684" width="19.28515625" style="257" hidden="1"/>
    <col min="6685" max="6912" width="9.140625" style="257" hidden="1"/>
    <col min="6913" max="6913" width="6.140625" style="257" hidden="1"/>
    <col min="6914" max="6914" width="18.5703125" style="257" hidden="1"/>
    <col min="6915" max="6915" width="11.28515625" style="257" hidden="1"/>
    <col min="6916" max="6919" width="21.28515625" style="257" hidden="1"/>
    <col min="6920" max="6922" width="23.28515625" style="257" hidden="1"/>
    <col min="6923" max="6926" width="20.28515625" style="257" hidden="1"/>
    <col min="6927" max="6928" width="26.85546875" style="257" hidden="1"/>
    <col min="6929" max="6931" width="22.5703125" style="257" hidden="1"/>
    <col min="6932" max="6933" width="33.7109375" style="257" hidden="1"/>
    <col min="6934" max="6934" width="21" style="257" hidden="1"/>
    <col min="6935" max="6937" width="20" style="257" hidden="1"/>
    <col min="6938" max="6938" width="23.7109375" style="257" hidden="1"/>
    <col min="6939" max="6939" width="28.5703125" style="257" hidden="1"/>
    <col min="6940" max="6940" width="19.28515625" style="257" hidden="1"/>
    <col min="6941" max="7168" width="9.140625" style="257" hidden="1"/>
    <col min="7169" max="7169" width="6.140625" style="257" hidden="1"/>
    <col min="7170" max="7170" width="18.5703125" style="257" hidden="1"/>
    <col min="7171" max="7171" width="11.28515625" style="257" hidden="1"/>
    <col min="7172" max="7175" width="21.28515625" style="257" hidden="1"/>
    <col min="7176" max="7178" width="23.28515625" style="257" hidden="1"/>
    <col min="7179" max="7182" width="20.28515625" style="257" hidden="1"/>
    <col min="7183" max="7184" width="26.85546875" style="257" hidden="1"/>
    <col min="7185" max="7187" width="22.5703125" style="257" hidden="1"/>
    <col min="7188" max="7189" width="33.7109375" style="257" hidden="1"/>
    <col min="7190" max="7190" width="21" style="257" hidden="1"/>
    <col min="7191" max="7193" width="20" style="257" hidden="1"/>
    <col min="7194" max="7194" width="23.7109375" style="257" hidden="1"/>
    <col min="7195" max="7195" width="28.5703125" style="257" hidden="1"/>
    <col min="7196" max="7196" width="19.28515625" style="257" hidden="1"/>
    <col min="7197" max="7424" width="9.140625" style="257" hidden="1"/>
    <col min="7425" max="7425" width="6.140625" style="257" hidden="1"/>
    <col min="7426" max="7426" width="18.5703125" style="257" hidden="1"/>
    <col min="7427" max="7427" width="11.28515625" style="257" hidden="1"/>
    <col min="7428" max="7431" width="21.28515625" style="257" hidden="1"/>
    <col min="7432" max="7434" width="23.28515625" style="257" hidden="1"/>
    <col min="7435" max="7438" width="20.28515625" style="257" hidden="1"/>
    <col min="7439" max="7440" width="26.85546875" style="257" hidden="1"/>
    <col min="7441" max="7443" width="22.5703125" style="257" hidden="1"/>
    <col min="7444" max="7445" width="33.7109375" style="257" hidden="1"/>
    <col min="7446" max="7446" width="21" style="257" hidden="1"/>
    <col min="7447" max="7449" width="20" style="257" hidden="1"/>
    <col min="7450" max="7450" width="23.7109375" style="257" hidden="1"/>
    <col min="7451" max="7451" width="28.5703125" style="257" hidden="1"/>
    <col min="7452" max="7452" width="19.28515625" style="257" hidden="1"/>
    <col min="7453" max="7680" width="9.140625" style="257" hidden="1"/>
    <col min="7681" max="7681" width="6.140625" style="257" hidden="1"/>
    <col min="7682" max="7682" width="18.5703125" style="257" hidden="1"/>
    <col min="7683" max="7683" width="11.28515625" style="257" hidden="1"/>
    <col min="7684" max="7687" width="21.28515625" style="257" hidden="1"/>
    <col min="7688" max="7690" width="23.28515625" style="257" hidden="1"/>
    <col min="7691" max="7694" width="20.28515625" style="257" hidden="1"/>
    <col min="7695" max="7696" width="26.85546875" style="257" hidden="1"/>
    <col min="7697" max="7699" width="22.5703125" style="257" hidden="1"/>
    <col min="7700" max="7701" width="33.7109375" style="257" hidden="1"/>
    <col min="7702" max="7702" width="21" style="257" hidden="1"/>
    <col min="7703" max="7705" width="20" style="257" hidden="1"/>
    <col min="7706" max="7706" width="23.7109375" style="257" hidden="1"/>
    <col min="7707" max="7707" width="28.5703125" style="257" hidden="1"/>
    <col min="7708" max="7708" width="19.28515625" style="257" hidden="1"/>
    <col min="7709" max="7936" width="9.140625" style="257" hidden="1"/>
    <col min="7937" max="7937" width="6.140625" style="257" hidden="1"/>
    <col min="7938" max="7938" width="18.5703125" style="257" hidden="1"/>
    <col min="7939" max="7939" width="11.28515625" style="257" hidden="1"/>
    <col min="7940" max="7943" width="21.28515625" style="257" hidden="1"/>
    <col min="7944" max="7946" width="23.28515625" style="257" hidden="1"/>
    <col min="7947" max="7950" width="20.28515625" style="257" hidden="1"/>
    <col min="7951" max="7952" width="26.85546875" style="257" hidden="1"/>
    <col min="7953" max="7955" width="22.5703125" style="257" hidden="1"/>
    <col min="7956" max="7957" width="33.7109375" style="257" hidden="1"/>
    <col min="7958" max="7958" width="21" style="257" hidden="1"/>
    <col min="7959" max="7961" width="20" style="257" hidden="1"/>
    <col min="7962" max="7962" width="23.7109375" style="257" hidden="1"/>
    <col min="7963" max="7963" width="28.5703125" style="257" hidden="1"/>
    <col min="7964" max="7964" width="19.28515625" style="257" hidden="1"/>
    <col min="7965" max="8192" width="9.140625" style="257" hidden="1"/>
    <col min="8193" max="8193" width="6.140625" style="257" hidden="1"/>
    <col min="8194" max="8194" width="18.5703125" style="257" hidden="1"/>
    <col min="8195" max="8195" width="11.28515625" style="257" hidden="1"/>
    <col min="8196" max="8199" width="21.28515625" style="257" hidden="1"/>
    <col min="8200" max="8202" width="23.28515625" style="257" hidden="1"/>
    <col min="8203" max="8206" width="20.28515625" style="257" hidden="1"/>
    <col min="8207" max="8208" width="26.85546875" style="257" hidden="1"/>
    <col min="8209" max="8211" width="22.5703125" style="257" hidden="1"/>
    <col min="8212" max="8213" width="33.7109375" style="257" hidden="1"/>
    <col min="8214" max="8214" width="21" style="257" hidden="1"/>
    <col min="8215" max="8217" width="20" style="257" hidden="1"/>
    <col min="8218" max="8218" width="23.7109375" style="257" hidden="1"/>
    <col min="8219" max="8219" width="28.5703125" style="257" hidden="1"/>
    <col min="8220" max="8220" width="19.28515625" style="257" hidden="1"/>
    <col min="8221" max="8448" width="9.140625" style="257" hidden="1"/>
    <col min="8449" max="8449" width="6.140625" style="257" hidden="1"/>
    <col min="8450" max="8450" width="18.5703125" style="257" hidden="1"/>
    <col min="8451" max="8451" width="11.28515625" style="257" hidden="1"/>
    <col min="8452" max="8455" width="21.28515625" style="257" hidden="1"/>
    <col min="8456" max="8458" width="23.28515625" style="257" hidden="1"/>
    <col min="8459" max="8462" width="20.28515625" style="257" hidden="1"/>
    <col min="8463" max="8464" width="26.85546875" style="257" hidden="1"/>
    <col min="8465" max="8467" width="22.5703125" style="257" hidden="1"/>
    <col min="8468" max="8469" width="33.7109375" style="257" hidden="1"/>
    <col min="8470" max="8470" width="21" style="257" hidden="1"/>
    <col min="8471" max="8473" width="20" style="257" hidden="1"/>
    <col min="8474" max="8474" width="23.7109375" style="257" hidden="1"/>
    <col min="8475" max="8475" width="28.5703125" style="257" hidden="1"/>
    <col min="8476" max="8476" width="19.28515625" style="257" hidden="1"/>
    <col min="8477" max="8704" width="9.140625" style="257" hidden="1"/>
    <col min="8705" max="8705" width="6.140625" style="257" hidden="1"/>
    <col min="8706" max="8706" width="18.5703125" style="257" hidden="1"/>
    <col min="8707" max="8707" width="11.28515625" style="257" hidden="1"/>
    <col min="8708" max="8711" width="21.28515625" style="257" hidden="1"/>
    <col min="8712" max="8714" width="23.28515625" style="257" hidden="1"/>
    <col min="8715" max="8718" width="20.28515625" style="257" hidden="1"/>
    <col min="8719" max="8720" width="26.85546875" style="257" hidden="1"/>
    <col min="8721" max="8723" width="22.5703125" style="257" hidden="1"/>
    <col min="8724" max="8725" width="33.7109375" style="257" hidden="1"/>
    <col min="8726" max="8726" width="21" style="257" hidden="1"/>
    <col min="8727" max="8729" width="20" style="257" hidden="1"/>
    <col min="8730" max="8730" width="23.7109375" style="257" hidden="1"/>
    <col min="8731" max="8731" width="28.5703125" style="257" hidden="1"/>
    <col min="8732" max="8732" width="19.28515625" style="257" hidden="1"/>
    <col min="8733" max="8960" width="9.140625" style="257" hidden="1"/>
    <col min="8961" max="8961" width="6.140625" style="257" hidden="1"/>
    <col min="8962" max="8962" width="18.5703125" style="257" hidden="1"/>
    <col min="8963" max="8963" width="11.28515625" style="257" hidden="1"/>
    <col min="8964" max="8967" width="21.28515625" style="257" hidden="1"/>
    <col min="8968" max="8970" width="23.28515625" style="257" hidden="1"/>
    <col min="8971" max="8974" width="20.28515625" style="257" hidden="1"/>
    <col min="8975" max="8976" width="26.85546875" style="257" hidden="1"/>
    <col min="8977" max="8979" width="22.5703125" style="257" hidden="1"/>
    <col min="8980" max="8981" width="33.7109375" style="257" hidden="1"/>
    <col min="8982" max="8982" width="21" style="257" hidden="1"/>
    <col min="8983" max="8985" width="20" style="257" hidden="1"/>
    <col min="8986" max="8986" width="23.7109375" style="257" hidden="1"/>
    <col min="8987" max="8987" width="28.5703125" style="257" hidden="1"/>
    <col min="8988" max="8988" width="19.28515625" style="257" hidden="1"/>
    <col min="8989" max="9216" width="9.140625" style="257" hidden="1"/>
    <col min="9217" max="9217" width="6.140625" style="257" hidden="1"/>
    <col min="9218" max="9218" width="18.5703125" style="257" hidden="1"/>
    <col min="9219" max="9219" width="11.28515625" style="257" hidden="1"/>
    <col min="9220" max="9223" width="21.28515625" style="257" hidden="1"/>
    <col min="9224" max="9226" width="23.28515625" style="257" hidden="1"/>
    <col min="9227" max="9230" width="20.28515625" style="257" hidden="1"/>
    <col min="9231" max="9232" width="26.85546875" style="257" hidden="1"/>
    <col min="9233" max="9235" width="22.5703125" style="257" hidden="1"/>
    <col min="9236" max="9237" width="33.7109375" style="257" hidden="1"/>
    <col min="9238" max="9238" width="21" style="257" hidden="1"/>
    <col min="9239" max="9241" width="20" style="257" hidden="1"/>
    <col min="9242" max="9242" width="23.7109375" style="257" hidden="1"/>
    <col min="9243" max="9243" width="28.5703125" style="257" hidden="1"/>
    <col min="9244" max="9244" width="19.28515625" style="257" hidden="1"/>
    <col min="9245" max="9472" width="9.140625" style="257" hidden="1"/>
    <col min="9473" max="9473" width="6.140625" style="257" hidden="1"/>
    <col min="9474" max="9474" width="18.5703125" style="257" hidden="1"/>
    <col min="9475" max="9475" width="11.28515625" style="257" hidden="1"/>
    <col min="9476" max="9479" width="21.28515625" style="257" hidden="1"/>
    <col min="9480" max="9482" width="23.28515625" style="257" hidden="1"/>
    <col min="9483" max="9486" width="20.28515625" style="257" hidden="1"/>
    <col min="9487" max="9488" width="26.85546875" style="257" hidden="1"/>
    <col min="9489" max="9491" width="22.5703125" style="257" hidden="1"/>
    <col min="9492" max="9493" width="33.7109375" style="257" hidden="1"/>
    <col min="9494" max="9494" width="21" style="257" hidden="1"/>
    <col min="9495" max="9497" width="20" style="257" hidden="1"/>
    <col min="9498" max="9498" width="23.7109375" style="257" hidden="1"/>
    <col min="9499" max="9499" width="28.5703125" style="257" hidden="1"/>
    <col min="9500" max="9500" width="19.28515625" style="257" hidden="1"/>
    <col min="9501" max="9728" width="9.140625" style="257" hidden="1"/>
    <col min="9729" max="9729" width="6.140625" style="257" hidden="1"/>
    <col min="9730" max="9730" width="18.5703125" style="257" hidden="1"/>
    <col min="9731" max="9731" width="11.28515625" style="257" hidden="1"/>
    <col min="9732" max="9735" width="21.28515625" style="257" hidden="1"/>
    <col min="9736" max="9738" width="23.28515625" style="257" hidden="1"/>
    <col min="9739" max="9742" width="20.28515625" style="257" hidden="1"/>
    <col min="9743" max="9744" width="26.85546875" style="257" hidden="1"/>
    <col min="9745" max="9747" width="22.5703125" style="257" hidden="1"/>
    <col min="9748" max="9749" width="33.7109375" style="257" hidden="1"/>
    <col min="9750" max="9750" width="21" style="257" hidden="1"/>
    <col min="9751" max="9753" width="20" style="257" hidden="1"/>
    <col min="9754" max="9754" width="23.7109375" style="257" hidden="1"/>
    <col min="9755" max="9755" width="28.5703125" style="257" hidden="1"/>
    <col min="9756" max="9756" width="19.28515625" style="257" hidden="1"/>
    <col min="9757" max="9984" width="9.140625" style="257" hidden="1"/>
    <col min="9985" max="9985" width="6.140625" style="257" hidden="1"/>
    <col min="9986" max="9986" width="18.5703125" style="257" hidden="1"/>
    <col min="9987" max="9987" width="11.28515625" style="257" hidden="1"/>
    <col min="9988" max="9991" width="21.28515625" style="257" hidden="1"/>
    <col min="9992" max="9994" width="23.28515625" style="257" hidden="1"/>
    <col min="9995" max="9998" width="20.28515625" style="257" hidden="1"/>
    <col min="9999" max="10000" width="26.85546875" style="257" hidden="1"/>
    <col min="10001" max="10003" width="22.5703125" style="257" hidden="1"/>
    <col min="10004" max="10005" width="33.7109375" style="257" hidden="1"/>
    <col min="10006" max="10006" width="21" style="257" hidden="1"/>
    <col min="10007" max="10009" width="20" style="257" hidden="1"/>
    <col min="10010" max="10010" width="23.7109375" style="257" hidden="1"/>
    <col min="10011" max="10011" width="28.5703125" style="257" hidden="1"/>
    <col min="10012" max="10012" width="19.28515625" style="257" hidden="1"/>
    <col min="10013" max="10240" width="9.140625" style="257" hidden="1"/>
    <col min="10241" max="10241" width="6.140625" style="257" hidden="1"/>
    <col min="10242" max="10242" width="18.5703125" style="257" hidden="1"/>
    <col min="10243" max="10243" width="11.28515625" style="257" hidden="1"/>
    <col min="10244" max="10247" width="21.28515625" style="257" hidden="1"/>
    <col min="10248" max="10250" width="23.28515625" style="257" hidden="1"/>
    <col min="10251" max="10254" width="20.28515625" style="257" hidden="1"/>
    <col min="10255" max="10256" width="26.85546875" style="257" hidden="1"/>
    <col min="10257" max="10259" width="22.5703125" style="257" hidden="1"/>
    <col min="10260" max="10261" width="33.7109375" style="257" hidden="1"/>
    <col min="10262" max="10262" width="21" style="257" hidden="1"/>
    <col min="10263" max="10265" width="20" style="257" hidden="1"/>
    <col min="10266" max="10266" width="23.7109375" style="257" hidden="1"/>
    <col min="10267" max="10267" width="28.5703125" style="257" hidden="1"/>
    <col min="10268" max="10268" width="19.28515625" style="257" hidden="1"/>
    <col min="10269" max="10496" width="9.140625" style="257" hidden="1"/>
    <col min="10497" max="10497" width="6.140625" style="257" hidden="1"/>
    <col min="10498" max="10498" width="18.5703125" style="257" hidden="1"/>
    <col min="10499" max="10499" width="11.28515625" style="257" hidden="1"/>
    <col min="10500" max="10503" width="21.28515625" style="257" hidden="1"/>
    <col min="10504" max="10506" width="23.28515625" style="257" hidden="1"/>
    <col min="10507" max="10510" width="20.28515625" style="257" hidden="1"/>
    <col min="10511" max="10512" width="26.85546875" style="257" hidden="1"/>
    <col min="10513" max="10515" width="22.5703125" style="257" hidden="1"/>
    <col min="10516" max="10517" width="33.7109375" style="257" hidden="1"/>
    <col min="10518" max="10518" width="21" style="257" hidden="1"/>
    <col min="10519" max="10521" width="20" style="257" hidden="1"/>
    <col min="10522" max="10522" width="23.7109375" style="257" hidden="1"/>
    <col min="10523" max="10523" width="28.5703125" style="257" hidden="1"/>
    <col min="10524" max="10524" width="19.28515625" style="257" hidden="1"/>
    <col min="10525" max="10752" width="9.140625" style="257" hidden="1"/>
    <col min="10753" max="10753" width="6.140625" style="257" hidden="1"/>
    <col min="10754" max="10754" width="18.5703125" style="257" hidden="1"/>
    <col min="10755" max="10755" width="11.28515625" style="257" hidden="1"/>
    <col min="10756" max="10759" width="21.28515625" style="257" hidden="1"/>
    <col min="10760" max="10762" width="23.28515625" style="257" hidden="1"/>
    <col min="10763" max="10766" width="20.28515625" style="257" hidden="1"/>
    <col min="10767" max="10768" width="26.85546875" style="257" hidden="1"/>
    <col min="10769" max="10771" width="22.5703125" style="257" hidden="1"/>
    <col min="10772" max="10773" width="33.7109375" style="257" hidden="1"/>
    <col min="10774" max="10774" width="21" style="257" hidden="1"/>
    <col min="10775" max="10777" width="20" style="257" hidden="1"/>
    <col min="10778" max="10778" width="23.7109375" style="257" hidden="1"/>
    <col min="10779" max="10779" width="28.5703125" style="257" hidden="1"/>
    <col min="10780" max="10780" width="19.28515625" style="257" hidden="1"/>
    <col min="10781" max="11008" width="9.140625" style="257" hidden="1"/>
    <col min="11009" max="11009" width="6.140625" style="257" hidden="1"/>
    <col min="11010" max="11010" width="18.5703125" style="257" hidden="1"/>
    <col min="11011" max="11011" width="11.28515625" style="257" hidden="1"/>
    <col min="11012" max="11015" width="21.28515625" style="257" hidden="1"/>
    <col min="11016" max="11018" width="23.28515625" style="257" hidden="1"/>
    <col min="11019" max="11022" width="20.28515625" style="257" hidden="1"/>
    <col min="11023" max="11024" width="26.85546875" style="257" hidden="1"/>
    <col min="11025" max="11027" width="22.5703125" style="257" hidden="1"/>
    <col min="11028" max="11029" width="33.7109375" style="257" hidden="1"/>
    <col min="11030" max="11030" width="21" style="257" hidden="1"/>
    <col min="11031" max="11033" width="20" style="257" hidden="1"/>
    <col min="11034" max="11034" width="23.7109375" style="257" hidden="1"/>
    <col min="11035" max="11035" width="28.5703125" style="257" hidden="1"/>
    <col min="11036" max="11036" width="19.28515625" style="257" hidden="1"/>
    <col min="11037" max="11264" width="9.140625" style="257" hidden="1"/>
    <col min="11265" max="11265" width="6.140625" style="257" hidden="1"/>
    <col min="11266" max="11266" width="18.5703125" style="257" hidden="1"/>
    <col min="11267" max="11267" width="11.28515625" style="257" hidden="1"/>
    <col min="11268" max="11271" width="21.28515625" style="257" hidden="1"/>
    <col min="11272" max="11274" width="23.28515625" style="257" hidden="1"/>
    <col min="11275" max="11278" width="20.28515625" style="257" hidden="1"/>
    <col min="11279" max="11280" width="26.85546875" style="257" hidden="1"/>
    <col min="11281" max="11283" width="22.5703125" style="257" hidden="1"/>
    <col min="11284" max="11285" width="33.7109375" style="257" hidden="1"/>
    <col min="11286" max="11286" width="21" style="257" hidden="1"/>
    <col min="11287" max="11289" width="20" style="257" hidden="1"/>
    <col min="11290" max="11290" width="23.7109375" style="257" hidden="1"/>
    <col min="11291" max="11291" width="28.5703125" style="257" hidden="1"/>
    <col min="11292" max="11292" width="19.28515625" style="257" hidden="1"/>
    <col min="11293" max="11520" width="9.140625" style="257" hidden="1"/>
    <col min="11521" max="11521" width="6.140625" style="257" hidden="1"/>
    <col min="11522" max="11522" width="18.5703125" style="257" hidden="1"/>
    <col min="11523" max="11523" width="11.28515625" style="257" hidden="1"/>
    <col min="11524" max="11527" width="21.28515625" style="257" hidden="1"/>
    <col min="11528" max="11530" width="23.28515625" style="257" hidden="1"/>
    <col min="11531" max="11534" width="20.28515625" style="257" hidden="1"/>
    <col min="11535" max="11536" width="26.85546875" style="257" hidden="1"/>
    <col min="11537" max="11539" width="22.5703125" style="257" hidden="1"/>
    <col min="11540" max="11541" width="33.7109375" style="257" hidden="1"/>
    <col min="11542" max="11542" width="21" style="257" hidden="1"/>
    <col min="11543" max="11545" width="20" style="257" hidden="1"/>
    <col min="11546" max="11546" width="23.7109375" style="257" hidden="1"/>
    <col min="11547" max="11547" width="28.5703125" style="257" hidden="1"/>
    <col min="11548" max="11548" width="19.28515625" style="257" hidden="1"/>
    <col min="11549" max="11776" width="9.140625" style="257" hidden="1"/>
    <col min="11777" max="11777" width="6.140625" style="257" hidden="1"/>
    <col min="11778" max="11778" width="18.5703125" style="257" hidden="1"/>
    <col min="11779" max="11779" width="11.28515625" style="257" hidden="1"/>
    <col min="11780" max="11783" width="21.28515625" style="257" hidden="1"/>
    <col min="11784" max="11786" width="23.28515625" style="257" hidden="1"/>
    <col min="11787" max="11790" width="20.28515625" style="257" hidden="1"/>
    <col min="11791" max="11792" width="26.85546875" style="257" hidden="1"/>
    <col min="11793" max="11795" width="22.5703125" style="257" hidden="1"/>
    <col min="11796" max="11797" width="33.7109375" style="257" hidden="1"/>
    <col min="11798" max="11798" width="21" style="257" hidden="1"/>
    <col min="11799" max="11801" width="20" style="257" hidden="1"/>
    <col min="11802" max="11802" width="23.7109375" style="257" hidden="1"/>
    <col min="11803" max="11803" width="28.5703125" style="257" hidden="1"/>
    <col min="11804" max="11804" width="19.28515625" style="257" hidden="1"/>
    <col min="11805" max="12032" width="9.140625" style="257" hidden="1"/>
    <col min="12033" max="12033" width="6.140625" style="257" hidden="1"/>
    <col min="12034" max="12034" width="18.5703125" style="257" hidden="1"/>
    <col min="12035" max="12035" width="11.28515625" style="257" hidden="1"/>
    <col min="12036" max="12039" width="21.28515625" style="257" hidden="1"/>
    <col min="12040" max="12042" width="23.28515625" style="257" hidden="1"/>
    <col min="12043" max="12046" width="20.28515625" style="257" hidden="1"/>
    <col min="12047" max="12048" width="26.85546875" style="257" hidden="1"/>
    <col min="12049" max="12051" width="22.5703125" style="257" hidden="1"/>
    <col min="12052" max="12053" width="33.7109375" style="257" hidden="1"/>
    <col min="12054" max="12054" width="21" style="257" hidden="1"/>
    <col min="12055" max="12057" width="20" style="257" hidden="1"/>
    <col min="12058" max="12058" width="23.7109375" style="257" hidden="1"/>
    <col min="12059" max="12059" width="28.5703125" style="257" hidden="1"/>
    <col min="12060" max="12060" width="19.28515625" style="257" hidden="1"/>
    <col min="12061" max="12288" width="9.140625" style="257" hidden="1"/>
    <col min="12289" max="12289" width="6.140625" style="257" hidden="1"/>
    <col min="12290" max="12290" width="18.5703125" style="257" hidden="1"/>
    <col min="12291" max="12291" width="11.28515625" style="257" hidden="1"/>
    <col min="12292" max="12295" width="21.28515625" style="257" hidden="1"/>
    <col min="12296" max="12298" width="23.28515625" style="257" hidden="1"/>
    <col min="12299" max="12302" width="20.28515625" style="257" hidden="1"/>
    <col min="12303" max="12304" width="26.85546875" style="257" hidden="1"/>
    <col min="12305" max="12307" width="22.5703125" style="257" hidden="1"/>
    <col min="12308" max="12309" width="33.7109375" style="257" hidden="1"/>
    <col min="12310" max="12310" width="21" style="257" hidden="1"/>
    <col min="12311" max="12313" width="20" style="257" hidden="1"/>
    <col min="12314" max="12314" width="23.7109375" style="257" hidden="1"/>
    <col min="12315" max="12315" width="28.5703125" style="257" hidden="1"/>
    <col min="12316" max="12316" width="19.28515625" style="257" hidden="1"/>
    <col min="12317" max="12544" width="9.140625" style="257" hidden="1"/>
    <col min="12545" max="12545" width="6.140625" style="257" hidden="1"/>
    <col min="12546" max="12546" width="18.5703125" style="257" hidden="1"/>
    <col min="12547" max="12547" width="11.28515625" style="257" hidden="1"/>
    <col min="12548" max="12551" width="21.28515625" style="257" hidden="1"/>
    <col min="12552" max="12554" width="23.28515625" style="257" hidden="1"/>
    <col min="12555" max="12558" width="20.28515625" style="257" hidden="1"/>
    <col min="12559" max="12560" width="26.85546875" style="257" hidden="1"/>
    <col min="12561" max="12563" width="22.5703125" style="257" hidden="1"/>
    <col min="12564" max="12565" width="33.7109375" style="257" hidden="1"/>
    <col min="12566" max="12566" width="21" style="257" hidden="1"/>
    <col min="12567" max="12569" width="20" style="257" hidden="1"/>
    <col min="12570" max="12570" width="23.7109375" style="257" hidden="1"/>
    <col min="12571" max="12571" width="28.5703125" style="257" hidden="1"/>
    <col min="12572" max="12572" width="19.28515625" style="257" hidden="1"/>
    <col min="12573" max="12800" width="9.140625" style="257" hidden="1"/>
    <col min="12801" max="12801" width="6.140625" style="257" hidden="1"/>
    <col min="12802" max="12802" width="18.5703125" style="257" hidden="1"/>
    <col min="12803" max="12803" width="11.28515625" style="257" hidden="1"/>
    <col min="12804" max="12807" width="21.28515625" style="257" hidden="1"/>
    <col min="12808" max="12810" width="23.28515625" style="257" hidden="1"/>
    <col min="12811" max="12814" width="20.28515625" style="257" hidden="1"/>
    <col min="12815" max="12816" width="26.85546875" style="257" hidden="1"/>
    <col min="12817" max="12819" width="22.5703125" style="257" hidden="1"/>
    <col min="12820" max="12821" width="33.7109375" style="257" hidden="1"/>
    <col min="12822" max="12822" width="21" style="257" hidden="1"/>
    <col min="12823" max="12825" width="20" style="257" hidden="1"/>
    <col min="12826" max="12826" width="23.7109375" style="257" hidden="1"/>
    <col min="12827" max="12827" width="28.5703125" style="257" hidden="1"/>
    <col min="12828" max="12828" width="19.28515625" style="257" hidden="1"/>
    <col min="12829" max="13056" width="9.140625" style="257" hidden="1"/>
    <col min="13057" max="13057" width="6.140625" style="257" hidden="1"/>
    <col min="13058" max="13058" width="18.5703125" style="257" hidden="1"/>
    <col min="13059" max="13059" width="11.28515625" style="257" hidden="1"/>
    <col min="13060" max="13063" width="21.28515625" style="257" hidden="1"/>
    <col min="13064" max="13066" width="23.28515625" style="257" hidden="1"/>
    <col min="13067" max="13070" width="20.28515625" style="257" hidden="1"/>
    <col min="13071" max="13072" width="26.85546875" style="257" hidden="1"/>
    <col min="13073" max="13075" width="22.5703125" style="257" hidden="1"/>
    <col min="13076" max="13077" width="33.7109375" style="257" hidden="1"/>
    <col min="13078" max="13078" width="21" style="257" hidden="1"/>
    <col min="13079" max="13081" width="20" style="257" hidden="1"/>
    <col min="13082" max="13082" width="23.7109375" style="257" hidden="1"/>
    <col min="13083" max="13083" width="28.5703125" style="257" hidden="1"/>
    <col min="13084" max="13084" width="19.28515625" style="257" hidden="1"/>
    <col min="13085" max="13312" width="9.140625" style="257" hidden="1"/>
    <col min="13313" max="13313" width="6.140625" style="257" hidden="1"/>
    <col min="13314" max="13314" width="18.5703125" style="257" hidden="1"/>
    <col min="13315" max="13315" width="11.28515625" style="257" hidden="1"/>
    <col min="13316" max="13319" width="21.28515625" style="257" hidden="1"/>
    <col min="13320" max="13322" width="23.28515625" style="257" hidden="1"/>
    <col min="13323" max="13326" width="20.28515625" style="257" hidden="1"/>
    <col min="13327" max="13328" width="26.85546875" style="257" hidden="1"/>
    <col min="13329" max="13331" width="22.5703125" style="257" hidden="1"/>
    <col min="13332" max="13333" width="33.7109375" style="257" hidden="1"/>
    <col min="13334" max="13334" width="21" style="257" hidden="1"/>
    <col min="13335" max="13337" width="20" style="257" hidden="1"/>
    <col min="13338" max="13338" width="23.7109375" style="257" hidden="1"/>
    <col min="13339" max="13339" width="28.5703125" style="257" hidden="1"/>
    <col min="13340" max="13340" width="19.28515625" style="257" hidden="1"/>
    <col min="13341" max="13568" width="9.140625" style="257" hidden="1"/>
    <col min="13569" max="13569" width="6.140625" style="257" hidden="1"/>
    <col min="13570" max="13570" width="18.5703125" style="257" hidden="1"/>
    <col min="13571" max="13571" width="11.28515625" style="257" hidden="1"/>
    <col min="13572" max="13575" width="21.28515625" style="257" hidden="1"/>
    <col min="13576" max="13578" width="23.28515625" style="257" hidden="1"/>
    <col min="13579" max="13582" width="20.28515625" style="257" hidden="1"/>
    <col min="13583" max="13584" width="26.85546875" style="257" hidden="1"/>
    <col min="13585" max="13587" width="22.5703125" style="257" hidden="1"/>
    <col min="13588" max="13589" width="33.7109375" style="257" hidden="1"/>
    <col min="13590" max="13590" width="21" style="257" hidden="1"/>
    <col min="13591" max="13593" width="20" style="257" hidden="1"/>
    <col min="13594" max="13594" width="23.7109375" style="257" hidden="1"/>
    <col min="13595" max="13595" width="28.5703125" style="257" hidden="1"/>
    <col min="13596" max="13596" width="19.28515625" style="257" hidden="1"/>
    <col min="13597" max="13824" width="9.140625" style="257" hidden="1"/>
    <col min="13825" max="13825" width="6.140625" style="257" hidden="1"/>
    <col min="13826" max="13826" width="18.5703125" style="257" hidden="1"/>
    <col min="13827" max="13827" width="11.28515625" style="257" hidden="1"/>
    <col min="13828" max="13831" width="21.28515625" style="257" hidden="1"/>
    <col min="13832" max="13834" width="23.28515625" style="257" hidden="1"/>
    <col min="13835" max="13838" width="20.28515625" style="257" hidden="1"/>
    <col min="13839" max="13840" width="26.85546875" style="257" hidden="1"/>
    <col min="13841" max="13843" width="22.5703125" style="257" hidden="1"/>
    <col min="13844" max="13845" width="33.7109375" style="257" hidden="1"/>
    <col min="13846" max="13846" width="21" style="257" hidden="1"/>
    <col min="13847" max="13849" width="20" style="257" hidden="1"/>
    <col min="13850" max="13850" width="23.7109375" style="257" hidden="1"/>
    <col min="13851" max="13851" width="28.5703125" style="257" hidden="1"/>
    <col min="13852" max="13852" width="19.28515625" style="257" hidden="1"/>
    <col min="13853" max="14080" width="9.140625" style="257" hidden="1"/>
    <col min="14081" max="14081" width="6.140625" style="257" hidden="1"/>
    <col min="14082" max="14082" width="18.5703125" style="257" hidden="1"/>
    <col min="14083" max="14083" width="11.28515625" style="257" hidden="1"/>
    <col min="14084" max="14087" width="21.28515625" style="257" hidden="1"/>
    <col min="14088" max="14090" width="23.28515625" style="257" hidden="1"/>
    <col min="14091" max="14094" width="20.28515625" style="257" hidden="1"/>
    <col min="14095" max="14096" width="26.85546875" style="257" hidden="1"/>
    <col min="14097" max="14099" width="22.5703125" style="257" hidden="1"/>
    <col min="14100" max="14101" width="33.7109375" style="257" hidden="1"/>
    <col min="14102" max="14102" width="21" style="257" hidden="1"/>
    <col min="14103" max="14105" width="20" style="257" hidden="1"/>
    <col min="14106" max="14106" width="23.7109375" style="257" hidden="1"/>
    <col min="14107" max="14107" width="28.5703125" style="257" hidden="1"/>
    <col min="14108" max="14108" width="19.28515625" style="257" hidden="1"/>
    <col min="14109" max="14336" width="9.140625" style="257" hidden="1"/>
    <col min="14337" max="14337" width="6.140625" style="257" hidden="1"/>
    <col min="14338" max="14338" width="18.5703125" style="257" hidden="1"/>
    <col min="14339" max="14339" width="11.28515625" style="257" hidden="1"/>
    <col min="14340" max="14343" width="21.28515625" style="257" hidden="1"/>
    <col min="14344" max="14346" width="23.28515625" style="257" hidden="1"/>
    <col min="14347" max="14350" width="20.28515625" style="257" hidden="1"/>
    <col min="14351" max="14352" width="26.85546875" style="257" hidden="1"/>
    <col min="14353" max="14355" width="22.5703125" style="257" hidden="1"/>
    <col min="14356" max="14357" width="33.7109375" style="257" hidden="1"/>
    <col min="14358" max="14358" width="21" style="257" hidden="1"/>
    <col min="14359" max="14361" width="20" style="257" hidden="1"/>
    <col min="14362" max="14362" width="23.7109375" style="257" hidden="1"/>
    <col min="14363" max="14363" width="28.5703125" style="257" hidden="1"/>
    <col min="14364" max="14364" width="19.28515625" style="257" hidden="1"/>
    <col min="14365" max="14592" width="9.140625" style="257" hidden="1"/>
    <col min="14593" max="14593" width="6.140625" style="257" hidden="1"/>
    <col min="14594" max="14594" width="18.5703125" style="257" hidden="1"/>
    <col min="14595" max="14595" width="11.28515625" style="257" hidden="1"/>
    <col min="14596" max="14599" width="21.28515625" style="257" hidden="1"/>
    <col min="14600" max="14602" width="23.28515625" style="257" hidden="1"/>
    <col min="14603" max="14606" width="20.28515625" style="257" hidden="1"/>
    <col min="14607" max="14608" width="26.85546875" style="257" hidden="1"/>
    <col min="14609" max="14611" width="22.5703125" style="257" hidden="1"/>
    <col min="14612" max="14613" width="33.7109375" style="257" hidden="1"/>
    <col min="14614" max="14614" width="21" style="257" hidden="1"/>
    <col min="14615" max="14617" width="20" style="257" hidden="1"/>
    <col min="14618" max="14618" width="23.7109375" style="257" hidden="1"/>
    <col min="14619" max="14619" width="28.5703125" style="257" hidden="1"/>
    <col min="14620" max="14620" width="19.28515625" style="257" hidden="1"/>
    <col min="14621" max="14848" width="9.140625" style="257" hidden="1"/>
    <col min="14849" max="14849" width="6.140625" style="257" hidden="1"/>
    <col min="14850" max="14850" width="18.5703125" style="257" hidden="1"/>
    <col min="14851" max="14851" width="11.28515625" style="257" hidden="1"/>
    <col min="14852" max="14855" width="21.28515625" style="257" hidden="1"/>
    <col min="14856" max="14858" width="23.28515625" style="257" hidden="1"/>
    <col min="14859" max="14862" width="20.28515625" style="257" hidden="1"/>
    <col min="14863" max="14864" width="26.85546875" style="257" hidden="1"/>
    <col min="14865" max="14867" width="22.5703125" style="257" hidden="1"/>
    <col min="14868" max="14869" width="33.7109375" style="257" hidden="1"/>
    <col min="14870" max="14870" width="21" style="257" hidden="1"/>
    <col min="14871" max="14873" width="20" style="257" hidden="1"/>
    <col min="14874" max="14874" width="23.7109375" style="257" hidden="1"/>
    <col min="14875" max="14875" width="28.5703125" style="257" hidden="1"/>
    <col min="14876" max="14876" width="19.28515625" style="257" hidden="1"/>
    <col min="14877" max="15104" width="9.140625" style="257" hidden="1"/>
    <col min="15105" max="15105" width="6.140625" style="257" hidden="1"/>
    <col min="15106" max="15106" width="18.5703125" style="257" hidden="1"/>
    <col min="15107" max="15107" width="11.28515625" style="257" hidden="1"/>
    <col min="15108" max="15111" width="21.28515625" style="257" hidden="1"/>
    <col min="15112" max="15114" width="23.28515625" style="257" hidden="1"/>
    <col min="15115" max="15118" width="20.28515625" style="257" hidden="1"/>
    <col min="15119" max="15120" width="26.85546875" style="257" hidden="1"/>
    <col min="15121" max="15123" width="22.5703125" style="257" hidden="1"/>
    <col min="15124" max="15125" width="33.7109375" style="257" hidden="1"/>
    <col min="15126" max="15126" width="21" style="257" hidden="1"/>
    <col min="15127" max="15129" width="20" style="257" hidden="1"/>
    <col min="15130" max="15130" width="23.7109375" style="257" hidden="1"/>
    <col min="15131" max="15131" width="28.5703125" style="257" hidden="1"/>
    <col min="15132" max="15132" width="19.28515625" style="257" hidden="1"/>
    <col min="15133" max="15360" width="9.140625" style="257" hidden="1"/>
    <col min="15361" max="15361" width="6.140625" style="257" hidden="1"/>
    <col min="15362" max="15362" width="18.5703125" style="257" hidden="1"/>
    <col min="15363" max="15363" width="11.28515625" style="257" hidden="1"/>
    <col min="15364" max="15367" width="21.28515625" style="257" hidden="1"/>
    <col min="15368" max="15370" width="23.28515625" style="257" hidden="1"/>
    <col min="15371" max="15374" width="20.28515625" style="257" hidden="1"/>
    <col min="15375" max="15376" width="26.85546875" style="257" hidden="1"/>
    <col min="15377" max="15379" width="22.5703125" style="257" hidden="1"/>
    <col min="15380" max="15381" width="33.7109375" style="257" hidden="1"/>
    <col min="15382" max="15382" width="21" style="257" hidden="1"/>
    <col min="15383" max="15385" width="20" style="257" hidden="1"/>
    <col min="15386" max="15386" width="23.7109375" style="257" hidden="1"/>
    <col min="15387" max="15387" width="28.5703125" style="257" hidden="1"/>
    <col min="15388" max="15388" width="19.28515625" style="257" hidden="1"/>
    <col min="15389" max="15616" width="9.140625" style="257" hidden="1"/>
    <col min="15617" max="15617" width="6.140625" style="257" hidden="1"/>
    <col min="15618" max="15618" width="18.5703125" style="257" hidden="1"/>
    <col min="15619" max="15619" width="11.28515625" style="257" hidden="1"/>
    <col min="15620" max="15623" width="21.28515625" style="257" hidden="1"/>
    <col min="15624" max="15626" width="23.28515625" style="257" hidden="1"/>
    <col min="15627" max="15630" width="20.28515625" style="257" hidden="1"/>
    <col min="15631" max="15632" width="26.85546875" style="257" hidden="1"/>
    <col min="15633" max="15635" width="22.5703125" style="257" hidden="1"/>
    <col min="15636" max="15637" width="33.7109375" style="257" hidden="1"/>
    <col min="15638" max="15638" width="21" style="257" hidden="1"/>
    <col min="15639" max="15641" width="20" style="257" hidden="1"/>
    <col min="15642" max="15642" width="23.7109375" style="257" hidden="1"/>
    <col min="15643" max="15643" width="28.5703125" style="257" hidden="1"/>
    <col min="15644" max="15644" width="19.28515625" style="257" hidden="1"/>
    <col min="15645" max="15872" width="9.140625" style="257" hidden="1"/>
    <col min="15873" max="15873" width="6.140625" style="257" hidden="1"/>
    <col min="15874" max="15874" width="18.5703125" style="257" hidden="1"/>
    <col min="15875" max="15875" width="11.28515625" style="257" hidden="1"/>
    <col min="15876" max="15879" width="21.28515625" style="257" hidden="1"/>
    <col min="15880" max="15882" width="23.28515625" style="257" hidden="1"/>
    <col min="15883" max="15886" width="20.28515625" style="257" hidden="1"/>
    <col min="15887" max="15888" width="26.85546875" style="257" hidden="1"/>
    <col min="15889" max="15891" width="22.5703125" style="257" hidden="1"/>
    <col min="15892" max="15893" width="33.7109375" style="257" hidden="1"/>
    <col min="15894" max="15894" width="21" style="257" hidden="1"/>
    <col min="15895" max="15897" width="20" style="257" hidden="1"/>
    <col min="15898" max="15898" width="23.7109375" style="257" hidden="1"/>
    <col min="15899" max="15899" width="28.5703125" style="257" hidden="1"/>
    <col min="15900" max="15900" width="19.28515625" style="257" hidden="1"/>
    <col min="15901" max="16128" width="9.140625" style="257" hidden="1"/>
    <col min="16129" max="16129" width="6.140625" style="257" hidden="1"/>
    <col min="16130" max="16130" width="18.5703125" style="257" hidden="1"/>
    <col min="16131" max="16131" width="11.28515625" style="257" hidden="1"/>
    <col min="16132" max="16135" width="21.28515625" style="257" hidden="1"/>
    <col min="16136" max="16138" width="23.28515625" style="257" hidden="1"/>
    <col min="16139" max="16142" width="20.28515625" style="257" hidden="1"/>
    <col min="16143" max="16144" width="26.85546875" style="257" hidden="1"/>
    <col min="16145" max="16147" width="22.5703125" style="257" hidden="1"/>
    <col min="16148" max="16149" width="33.7109375" style="257" hidden="1"/>
    <col min="16150" max="16150" width="21" style="257" hidden="1"/>
    <col min="16151" max="16153" width="20" style="257" hidden="1"/>
    <col min="16154" max="16154" width="23.7109375" style="257" hidden="1"/>
    <col min="16155" max="16155" width="28.5703125" style="257" hidden="1"/>
    <col min="16156" max="16156" width="19.28515625" style="257" hidden="1"/>
    <col min="16157" max="16384" width="9.140625" style="257" hidden="1"/>
  </cols>
  <sheetData>
    <row r="1" spans="1:27" s="248" customFormat="1" ht="72" customHeight="1" thickBot="1">
      <c r="A1" s="571" t="s">
        <v>1636</v>
      </c>
      <c r="B1" s="572"/>
      <c r="C1" s="572"/>
      <c r="D1" s="547" t="s">
        <v>944</v>
      </c>
      <c r="E1" s="549"/>
      <c r="F1" s="549"/>
      <c r="G1" s="548"/>
      <c r="H1" s="547" t="s">
        <v>945</v>
      </c>
      <c r="I1" s="549"/>
      <c r="J1" s="548"/>
      <c r="K1" s="547" t="s">
        <v>1080</v>
      </c>
      <c r="L1" s="549"/>
      <c r="M1" s="549"/>
      <c r="N1" s="548"/>
      <c r="O1" s="547" t="s">
        <v>946</v>
      </c>
      <c r="P1" s="548"/>
      <c r="Q1" s="547" t="s">
        <v>947</v>
      </c>
      <c r="R1" s="549"/>
      <c r="S1" s="548"/>
      <c r="T1" s="547" t="s">
        <v>948</v>
      </c>
      <c r="U1" s="548"/>
      <c r="V1" s="547" t="s">
        <v>949</v>
      </c>
      <c r="W1" s="549"/>
      <c r="X1" s="549"/>
      <c r="Y1" s="548"/>
      <c r="Z1" s="550" t="s">
        <v>950</v>
      </c>
      <c r="AA1" s="551"/>
    </row>
    <row r="2" spans="1:27" s="250" customFormat="1" ht="21" customHeight="1">
      <c r="A2" s="573"/>
      <c r="B2" s="574"/>
      <c r="C2" s="574"/>
      <c r="D2" s="249" t="s">
        <v>715</v>
      </c>
      <c r="E2" s="249" t="s">
        <v>713</v>
      </c>
      <c r="F2" s="249" t="s">
        <v>711</v>
      </c>
      <c r="G2" s="249" t="s">
        <v>710</v>
      </c>
      <c r="H2" s="249" t="s">
        <v>708</v>
      </c>
      <c r="I2" s="249" t="s">
        <v>706</v>
      </c>
      <c r="J2" s="249" t="s">
        <v>704</v>
      </c>
      <c r="K2" s="249" t="s">
        <v>703</v>
      </c>
      <c r="L2" s="249" t="s">
        <v>702</v>
      </c>
      <c r="M2" s="249" t="s">
        <v>700</v>
      </c>
      <c r="N2" s="249" t="s">
        <v>699</v>
      </c>
      <c r="O2" s="249" t="s">
        <v>482</v>
      </c>
      <c r="P2" s="249" t="s">
        <v>483</v>
      </c>
      <c r="Q2" s="249" t="s">
        <v>698</v>
      </c>
      <c r="R2" s="249" t="s">
        <v>697</v>
      </c>
      <c r="S2" s="249" t="s">
        <v>696</v>
      </c>
      <c r="T2" s="249" t="s">
        <v>695</v>
      </c>
      <c r="U2" s="249" t="s">
        <v>91</v>
      </c>
      <c r="V2" s="249" t="s">
        <v>694</v>
      </c>
      <c r="W2" s="249" t="s">
        <v>693</v>
      </c>
      <c r="X2" s="249" t="s">
        <v>692</v>
      </c>
      <c r="Y2" s="249" t="s">
        <v>691</v>
      </c>
      <c r="Z2" s="552"/>
      <c r="AA2" s="553"/>
    </row>
    <row r="3" spans="1:27" s="252" customFormat="1" ht="171" customHeight="1">
      <c r="A3" s="556"/>
      <c r="B3" s="557"/>
      <c r="C3" s="558"/>
      <c r="D3" s="251" t="s">
        <v>714</v>
      </c>
      <c r="E3" s="251" t="s">
        <v>712</v>
      </c>
      <c r="F3" s="251" t="s">
        <v>1</v>
      </c>
      <c r="G3" s="251" t="s">
        <v>709</v>
      </c>
      <c r="H3" s="251" t="s">
        <v>707</v>
      </c>
      <c r="I3" s="251" t="s">
        <v>705</v>
      </c>
      <c r="J3" s="251" t="s">
        <v>10</v>
      </c>
      <c r="K3" s="251" t="s">
        <v>42</v>
      </c>
      <c r="L3" s="251" t="s">
        <v>701</v>
      </c>
      <c r="M3" s="251" t="s">
        <v>44</v>
      </c>
      <c r="N3" s="251" t="s">
        <v>47</v>
      </c>
      <c r="O3" s="251" t="s">
        <v>50</v>
      </c>
      <c r="P3" s="251" t="s">
        <v>52</v>
      </c>
      <c r="Q3" s="251" t="s">
        <v>132</v>
      </c>
      <c r="R3" s="251" t="s">
        <v>57</v>
      </c>
      <c r="S3" s="251" t="s">
        <v>67</v>
      </c>
      <c r="T3" s="251" t="s">
        <v>84</v>
      </c>
      <c r="U3" s="251" t="s">
        <v>92</v>
      </c>
      <c r="V3" s="251" t="s">
        <v>70</v>
      </c>
      <c r="W3" s="251" t="s">
        <v>74</v>
      </c>
      <c r="X3" s="251" t="s">
        <v>1081</v>
      </c>
      <c r="Y3" s="251" t="s">
        <v>81</v>
      </c>
      <c r="Z3" s="554"/>
      <c r="AA3" s="555"/>
    </row>
    <row r="4" spans="1:27" s="252" customFormat="1" ht="22.5" customHeight="1" thickBot="1">
      <c r="A4" s="559"/>
      <c r="B4" s="560"/>
      <c r="C4" s="561"/>
      <c r="D4" s="253" t="s">
        <v>951</v>
      </c>
      <c r="E4" s="253" t="s">
        <v>951</v>
      </c>
      <c r="F4" s="253" t="s">
        <v>951</v>
      </c>
      <c r="G4" s="253" t="s">
        <v>951</v>
      </c>
      <c r="H4" s="253" t="s">
        <v>951</v>
      </c>
      <c r="I4" s="253" t="s">
        <v>951</v>
      </c>
      <c r="J4" s="253" t="s">
        <v>951</v>
      </c>
      <c r="K4" s="253" t="s">
        <v>951</v>
      </c>
      <c r="L4" s="253" t="s">
        <v>951</v>
      </c>
      <c r="M4" s="253" t="s">
        <v>951</v>
      </c>
      <c r="N4" s="253" t="s">
        <v>951</v>
      </c>
      <c r="O4" s="253" t="s">
        <v>951</v>
      </c>
      <c r="P4" s="253" t="s">
        <v>951</v>
      </c>
      <c r="Q4" s="253" t="s">
        <v>951</v>
      </c>
      <c r="R4" s="253" t="s">
        <v>951</v>
      </c>
      <c r="S4" s="253" t="s">
        <v>951</v>
      </c>
      <c r="T4" s="253" t="s">
        <v>951</v>
      </c>
      <c r="U4" s="253" t="s">
        <v>951</v>
      </c>
      <c r="V4" s="253" t="s">
        <v>951</v>
      </c>
      <c r="W4" s="253" t="s">
        <v>951</v>
      </c>
      <c r="X4" s="253" t="s">
        <v>951</v>
      </c>
      <c r="Y4" s="253" t="s">
        <v>951</v>
      </c>
      <c r="Z4" s="254" t="s">
        <v>952</v>
      </c>
      <c r="AA4" s="255" t="s">
        <v>953</v>
      </c>
    </row>
    <row r="5" spans="1:27" ht="24.75" customHeight="1">
      <c r="A5" s="562" t="s">
        <v>736</v>
      </c>
      <c r="B5" s="565" t="s">
        <v>1082</v>
      </c>
      <c r="C5" s="256" t="s">
        <v>954</v>
      </c>
      <c r="D5" s="207"/>
      <c r="E5" s="207"/>
      <c r="F5" s="207"/>
      <c r="G5" s="207"/>
      <c r="H5" s="207"/>
      <c r="I5" s="207"/>
      <c r="J5" s="207"/>
      <c r="K5" s="207"/>
      <c r="L5" s="207"/>
      <c r="M5" s="207"/>
      <c r="N5" s="207"/>
      <c r="O5" s="207"/>
      <c r="P5" s="207"/>
      <c r="Q5" s="207"/>
      <c r="R5" s="207"/>
      <c r="S5" s="207"/>
      <c r="T5" s="207"/>
      <c r="U5" s="207"/>
      <c r="V5" s="207"/>
      <c r="W5" s="207"/>
      <c r="X5" s="207"/>
      <c r="Y5" s="223">
        <v>311000000</v>
      </c>
      <c r="Z5" s="207">
        <f>SUM(D5:Y5)</f>
        <v>311000000</v>
      </c>
      <c r="AA5" s="568">
        <f>SUM(Z5:Z10)</f>
        <v>2052511573</v>
      </c>
    </row>
    <row r="6" spans="1:27" ht="24.75" customHeight="1">
      <c r="A6" s="563"/>
      <c r="B6" s="566"/>
      <c r="C6" s="258" t="s">
        <v>955</v>
      </c>
      <c r="D6" s="208"/>
      <c r="E6" s="208"/>
      <c r="F6" s="208"/>
      <c r="G6" s="208"/>
      <c r="H6" s="208"/>
      <c r="I6" s="208"/>
      <c r="J6" s="208"/>
      <c r="K6" s="208"/>
      <c r="L6" s="208"/>
      <c r="M6" s="208"/>
      <c r="N6" s="208"/>
      <c r="O6" s="208"/>
      <c r="P6" s="208"/>
      <c r="Q6" s="208"/>
      <c r="R6" s="208"/>
      <c r="S6" s="208"/>
      <c r="T6" s="208"/>
      <c r="U6" s="208"/>
      <c r="V6" s="208"/>
      <c r="W6" s="208"/>
      <c r="X6" s="208"/>
      <c r="Y6" s="221">
        <v>322818000</v>
      </c>
      <c r="Z6" s="208">
        <f t="shared" ref="Z6:Z68" si="0">SUM(D6:Y6)</f>
        <v>322818000</v>
      </c>
      <c r="AA6" s="569"/>
    </row>
    <row r="7" spans="1:27" ht="24.75" customHeight="1">
      <c r="A7" s="563"/>
      <c r="B7" s="566"/>
      <c r="C7" s="258" t="s">
        <v>956</v>
      </c>
      <c r="D7" s="208"/>
      <c r="E7" s="208"/>
      <c r="F7" s="208"/>
      <c r="G7" s="208"/>
      <c r="H7" s="208"/>
      <c r="I7" s="208"/>
      <c r="J7" s="208"/>
      <c r="K7" s="208"/>
      <c r="L7" s="208"/>
      <c r="M7" s="208"/>
      <c r="N7" s="208"/>
      <c r="O7" s="208"/>
      <c r="P7" s="208"/>
      <c r="Q7" s="208"/>
      <c r="R7" s="208"/>
      <c r="S7" s="208"/>
      <c r="T7" s="208"/>
      <c r="U7" s="208"/>
      <c r="V7" s="208"/>
      <c r="W7" s="208"/>
      <c r="X7" s="208"/>
      <c r="Y7" s="221">
        <v>335085084</v>
      </c>
      <c r="Z7" s="208">
        <f t="shared" si="0"/>
        <v>335085084</v>
      </c>
      <c r="AA7" s="569"/>
    </row>
    <row r="8" spans="1:27" ht="24.75" customHeight="1">
      <c r="A8" s="563"/>
      <c r="B8" s="566"/>
      <c r="C8" s="258" t="s">
        <v>957</v>
      </c>
      <c r="D8" s="208"/>
      <c r="E8" s="208"/>
      <c r="F8" s="208"/>
      <c r="G8" s="208"/>
      <c r="H8" s="208"/>
      <c r="I8" s="208"/>
      <c r="J8" s="208"/>
      <c r="K8" s="208"/>
      <c r="L8" s="208"/>
      <c r="M8" s="208"/>
      <c r="N8" s="208"/>
      <c r="O8" s="208"/>
      <c r="P8" s="208"/>
      <c r="Q8" s="208"/>
      <c r="R8" s="208"/>
      <c r="S8" s="208"/>
      <c r="T8" s="208"/>
      <c r="U8" s="208"/>
      <c r="V8" s="208"/>
      <c r="W8" s="208"/>
      <c r="X8" s="208"/>
      <c r="Y8" s="221">
        <v>347818317</v>
      </c>
      <c r="Z8" s="208">
        <f t="shared" si="0"/>
        <v>347818317</v>
      </c>
      <c r="AA8" s="569"/>
    </row>
    <row r="9" spans="1:27" ht="24.75" customHeight="1">
      <c r="A9" s="563"/>
      <c r="B9" s="566"/>
      <c r="C9" s="258" t="s">
        <v>958</v>
      </c>
      <c r="D9" s="208"/>
      <c r="E9" s="208"/>
      <c r="F9" s="208"/>
      <c r="G9" s="208"/>
      <c r="H9" s="208"/>
      <c r="I9" s="208"/>
      <c r="J9" s="208"/>
      <c r="K9" s="208"/>
      <c r="L9" s="208"/>
      <c r="M9" s="208"/>
      <c r="N9" s="208"/>
      <c r="O9" s="208"/>
      <c r="P9" s="208"/>
      <c r="Q9" s="208"/>
      <c r="R9" s="208"/>
      <c r="S9" s="208"/>
      <c r="T9" s="208"/>
      <c r="U9" s="208"/>
      <c r="V9" s="208"/>
      <c r="W9" s="208"/>
      <c r="X9" s="208"/>
      <c r="Y9" s="221">
        <v>361035413</v>
      </c>
      <c r="Z9" s="208">
        <f t="shared" si="0"/>
        <v>361035413</v>
      </c>
      <c r="AA9" s="569"/>
    </row>
    <row r="10" spans="1:27" ht="24.75" customHeight="1" thickBot="1">
      <c r="A10" s="564"/>
      <c r="B10" s="567"/>
      <c r="C10" s="259" t="s">
        <v>959</v>
      </c>
      <c r="D10" s="209"/>
      <c r="E10" s="209"/>
      <c r="F10" s="209"/>
      <c r="G10" s="209"/>
      <c r="H10" s="209"/>
      <c r="I10" s="209"/>
      <c r="J10" s="209"/>
      <c r="K10" s="209"/>
      <c r="L10" s="209"/>
      <c r="M10" s="209"/>
      <c r="N10" s="209"/>
      <c r="O10" s="209"/>
      <c r="P10" s="209"/>
      <c r="Q10" s="209"/>
      <c r="R10" s="209"/>
      <c r="S10" s="209"/>
      <c r="T10" s="209"/>
      <c r="U10" s="209"/>
      <c r="V10" s="209"/>
      <c r="W10" s="209"/>
      <c r="X10" s="209"/>
      <c r="Y10" s="224">
        <v>374754759</v>
      </c>
      <c r="Z10" s="209">
        <f t="shared" si="0"/>
        <v>374754759</v>
      </c>
      <c r="AA10" s="570"/>
    </row>
    <row r="11" spans="1:27" ht="24.75" customHeight="1">
      <c r="A11" s="562" t="s">
        <v>735</v>
      </c>
      <c r="B11" s="565" t="s">
        <v>960</v>
      </c>
      <c r="C11" s="256" t="s">
        <v>954</v>
      </c>
      <c r="D11" s="207"/>
      <c r="E11" s="207"/>
      <c r="F11" s="207"/>
      <c r="G11" s="207"/>
      <c r="H11" s="207"/>
      <c r="I11" s="218">
        <v>415426000</v>
      </c>
      <c r="J11" s="207"/>
      <c r="K11" s="207"/>
      <c r="L11" s="207"/>
      <c r="M11" s="207"/>
      <c r="N11" s="207"/>
      <c r="O11" s="207"/>
      <c r="P11" s="207"/>
      <c r="Q11" s="207"/>
      <c r="R11" s="207"/>
      <c r="S11" s="207"/>
      <c r="T11" s="207"/>
      <c r="U11" s="207"/>
      <c r="V11" s="207"/>
      <c r="W11" s="207"/>
      <c r="X11" s="207"/>
      <c r="Y11" s="210"/>
      <c r="Z11" s="207">
        <f t="shared" si="0"/>
        <v>415426000</v>
      </c>
      <c r="AA11" s="568">
        <f>SUM(Z11:Z16)</f>
        <v>2047573807</v>
      </c>
    </row>
    <row r="12" spans="1:27" ht="24.75" customHeight="1">
      <c r="A12" s="563"/>
      <c r="B12" s="566"/>
      <c r="C12" s="258" t="s">
        <v>955</v>
      </c>
      <c r="D12" s="208"/>
      <c r="E12" s="208"/>
      <c r="F12" s="208"/>
      <c r="G12" s="208"/>
      <c r="H12" s="208"/>
      <c r="I12" s="219">
        <v>419812188</v>
      </c>
      <c r="J12" s="208"/>
      <c r="K12" s="208"/>
      <c r="L12" s="208"/>
      <c r="M12" s="208"/>
      <c r="N12" s="208"/>
      <c r="O12" s="208"/>
      <c r="P12" s="208"/>
      <c r="Q12" s="208"/>
      <c r="R12" s="208"/>
      <c r="S12" s="208"/>
      <c r="T12" s="208"/>
      <c r="U12" s="208"/>
      <c r="V12" s="208"/>
      <c r="W12" s="208"/>
      <c r="X12" s="208"/>
      <c r="Y12" s="208"/>
      <c r="Z12" s="208">
        <f t="shared" si="0"/>
        <v>419812188</v>
      </c>
      <c r="AA12" s="569"/>
    </row>
    <row r="13" spans="1:27" ht="24.75" customHeight="1">
      <c r="A13" s="563"/>
      <c r="B13" s="566"/>
      <c r="C13" s="258" t="s">
        <v>956</v>
      </c>
      <c r="D13" s="208"/>
      <c r="E13" s="208"/>
      <c r="F13" s="208"/>
      <c r="G13" s="208"/>
      <c r="H13" s="208"/>
      <c r="I13" s="219">
        <v>421365051</v>
      </c>
      <c r="J13" s="208"/>
      <c r="K13" s="208"/>
      <c r="L13" s="208"/>
      <c r="M13" s="208"/>
      <c r="N13" s="208"/>
      <c r="O13" s="208"/>
      <c r="P13" s="208"/>
      <c r="Q13" s="208"/>
      <c r="R13" s="208"/>
      <c r="S13" s="208"/>
      <c r="T13" s="208"/>
      <c r="U13" s="208"/>
      <c r="V13" s="208"/>
      <c r="W13" s="208"/>
      <c r="X13" s="208"/>
      <c r="Y13" s="208"/>
      <c r="Z13" s="208">
        <f t="shared" si="0"/>
        <v>421365051</v>
      </c>
      <c r="AA13" s="569"/>
    </row>
    <row r="14" spans="1:27" ht="24.75" customHeight="1">
      <c r="A14" s="563"/>
      <c r="B14" s="566"/>
      <c r="C14" s="258" t="s">
        <v>957</v>
      </c>
      <c r="D14" s="208"/>
      <c r="E14" s="208"/>
      <c r="F14" s="208"/>
      <c r="G14" s="208"/>
      <c r="H14" s="208"/>
      <c r="I14" s="219">
        <v>426090923</v>
      </c>
      <c r="J14" s="208"/>
      <c r="K14" s="208"/>
      <c r="L14" s="208"/>
      <c r="M14" s="208"/>
      <c r="N14" s="208"/>
      <c r="O14" s="208"/>
      <c r="P14" s="208"/>
      <c r="Q14" s="208"/>
      <c r="R14" s="208"/>
      <c r="S14" s="208"/>
      <c r="T14" s="208"/>
      <c r="U14" s="208"/>
      <c r="V14" s="208"/>
      <c r="W14" s="208"/>
      <c r="X14" s="208"/>
      <c r="Y14" s="208"/>
      <c r="Z14" s="208">
        <f t="shared" si="0"/>
        <v>426090923</v>
      </c>
      <c r="AA14" s="569"/>
    </row>
    <row r="15" spans="1:27" ht="24.75" customHeight="1">
      <c r="A15" s="563"/>
      <c r="B15" s="566"/>
      <c r="C15" s="258" t="s">
        <v>958</v>
      </c>
      <c r="D15" s="208"/>
      <c r="E15" s="208"/>
      <c r="F15" s="208"/>
      <c r="G15" s="208"/>
      <c r="H15" s="208"/>
      <c r="I15" s="219">
        <v>174996378</v>
      </c>
      <c r="J15" s="208"/>
      <c r="K15" s="208"/>
      <c r="L15" s="208"/>
      <c r="M15" s="208"/>
      <c r="N15" s="208"/>
      <c r="O15" s="208"/>
      <c r="P15" s="208"/>
      <c r="Q15" s="208"/>
      <c r="R15" s="208"/>
      <c r="S15" s="208"/>
      <c r="T15" s="208"/>
      <c r="U15" s="208"/>
      <c r="V15" s="208"/>
      <c r="W15" s="208"/>
      <c r="X15" s="208"/>
      <c r="Y15" s="208"/>
      <c r="Z15" s="208">
        <f t="shared" si="0"/>
        <v>174996378</v>
      </c>
      <c r="AA15" s="569"/>
    </row>
    <row r="16" spans="1:27" ht="24.75" customHeight="1" thickBot="1">
      <c r="A16" s="564"/>
      <c r="B16" s="567"/>
      <c r="C16" s="259" t="s">
        <v>959</v>
      </c>
      <c r="D16" s="209"/>
      <c r="E16" s="209"/>
      <c r="F16" s="209"/>
      <c r="G16" s="209"/>
      <c r="H16" s="209"/>
      <c r="I16" s="220">
        <v>189883267</v>
      </c>
      <c r="J16" s="209"/>
      <c r="K16" s="209"/>
      <c r="L16" s="209"/>
      <c r="M16" s="209"/>
      <c r="N16" s="209"/>
      <c r="O16" s="209"/>
      <c r="P16" s="209"/>
      <c r="Q16" s="209"/>
      <c r="R16" s="209"/>
      <c r="S16" s="209"/>
      <c r="T16" s="209"/>
      <c r="U16" s="209"/>
      <c r="V16" s="209"/>
      <c r="W16" s="209"/>
      <c r="X16" s="209"/>
      <c r="Y16" s="260"/>
      <c r="Z16" s="209">
        <f t="shared" si="0"/>
        <v>189883267</v>
      </c>
      <c r="AA16" s="570"/>
    </row>
    <row r="17" spans="1:27" ht="24.75" customHeight="1">
      <c r="A17" s="562" t="s">
        <v>734</v>
      </c>
      <c r="B17" s="565" t="s">
        <v>1083</v>
      </c>
      <c r="C17" s="256" t="s">
        <v>954</v>
      </c>
      <c r="D17" s="207"/>
      <c r="E17" s="207"/>
      <c r="F17" s="207"/>
      <c r="G17" s="207"/>
      <c r="H17" s="218">
        <v>439878000</v>
      </c>
      <c r="I17" s="207"/>
      <c r="J17" s="207"/>
      <c r="K17" s="207"/>
      <c r="L17" s="207"/>
      <c r="M17" s="207"/>
      <c r="N17" s="207"/>
      <c r="O17" s="207"/>
      <c r="P17" s="207"/>
      <c r="Q17" s="207"/>
      <c r="R17" s="207"/>
      <c r="S17" s="207"/>
      <c r="T17" s="207"/>
      <c r="U17" s="207"/>
      <c r="V17" s="207"/>
      <c r="W17" s="207"/>
      <c r="X17" s="207"/>
      <c r="Y17" s="210"/>
      <c r="Z17" s="207">
        <f t="shared" si="0"/>
        <v>439878000</v>
      </c>
      <c r="AA17" s="568">
        <f>SUM(Z17:Z22)</f>
        <v>2903069729.7000003</v>
      </c>
    </row>
    <row r="18" spans="1:27" ht="24.75" customHeight="1">
      <c r="A18" s="563"/>
      <c r="B18" s="566"/>
      <c r="C18" s="258" t="s">
        <v>955</v>
      </c>
      <c r="D18" s="208"/>
      <c r="E18" s="208"/>
      <c r="F18" s="208"/>
      <c r="G18" s="208"/>
      <c r="H18" s="221">
        <v>456593364.39999998</v>
      </c>
      <c r="I18" s="208"/>
      <c r="J18" s="208"/>
      <c r="K18" s="208"/>
      <c r="L18" s="208"/>
      <c r="M18" s="208"/>
      <c r="N18" s="208"/>
      <c r="O18" s="208"/>
      <c r="P18" s="208"/>
      <c r="Q18" s="208"/>
      <c r="R18" s="208"/>
      <c r="S18" s="208"/>
      <c r="T18" s="208"/>
      <c r="U18" s="208"/>
      <c r="V18" s="208"/>
      <c r="W18" s="208"/>
      <c r="X18" s="208"/>
      <c r="Y18" s="211"/>
      <c r="Z18" s="208">
        <f t="shared" si="0"/>
        <v>456593364.39999998</v>
      </c>
      <c r="AA18" s="569"/>
    </row>
    <row r="19" spans="1:27" ht="24.75" customHeight="1">
      <c r="A19" s="563"/>
      <c r="B19" s="566"/>
      <c r="C19" s="258" t="s">
        <v>956</v>
      </c>
      <c r="D19" s="208"/>
      <c r="E19" s="208"/>
      <c r="F19" s="208"/>
      <c r="G19" s="208"/>
      <c r="H19" s="221">
        <v>473943912</v>
      </c>
      <c r="I19" s="208"/>
      <c r="J19" s="208"/>
      <c r="K19" s="208"/>
      <c r="L19" s="208"/>
      <c r="M19" s="208"/>
      <c r="N19" s="208"/>
      <c r="O19" s="208"/>
      <c r="P19" s="208"/>
      <c r="Q19" s="208"/>
      <c r="R19" s="208"/>
      <c r="S19" s="208"/>
      <c r="T19" s="208"/>
      <c r="U19" s="208"/>
      <c r="V19" s="208"/>
      <c r="W19" s="208"/>
      <c r="X19" s="208"/>
      <c r="Y19" s="211"/>
      <c r="Z19" s="208">
        <f t="shared" si="0"/>
        <v>473943912</v>
      </c>
      <c r="AA19" s="569"/>
    </row>
    <row r="20" spans="1:27" ht="24.75" customHeight="1">
      <c r="A20" s="563"/>
      <c r="B20" s="566"/>
      <c r="C20" s="258" t="s">
        <v>957</v>
      </c>
      <c r="D20" s="208"/>
      <c r="E20" s="208"/>
      <c r="F20" s="208"/>
      <c r="G20" s="208"/>
      <c r="H20" s="221">
        <v>491953780</v>
      </c>
      <c r="I20" s="208"/>
      <c r="J20" s="208"/>
      <c r="K20" s="208"/>
      <c r="L20" s="208"/>
      <c r="M20" s="208"/>
      <c r="N20" s="208"/>
      <c r="O20" s="208"/>
      <c r="P20" s="208"/>
      <c r="Q20" s="208"/>
      <c r="R20" s="208"/>
      <c r="S20" s="208"/>
      <c r="T20" s="208"/>
      <c r="U20" s="208"/>
      <c r="V20" s="208"/>
      <c r="W20" s="208"/>
      <c r="X20" s="208"/>
      <c r="Y20" s="211"/>
      <c r="Z20" s="208">
        <f t="shared" si="0"/>
        <v>491953780</v>
      </c>
      <c r="AA20" s="569"/>
    </row>
    <row r="21" spans="1:27" ht="24.75" customHeight="1">
      <c r="A21" s="563"/>
      <c r="B21" s="566"/>
      <c r="C21" s="258" t="s">
        <v>958</v>
      </c>
      <c r="D21" s="208"/>
      <c r="E21" s="208"/>
      <c r="F21" s="208"/>
      <c r="G21" s="208"/>
      <c r="H21" s="221">
        <v>510648024</v>
      </c>
      <c r="I21" s="208"/>
      <c r="J21" s="208"/>
      <c r="K21" s="208"/>
      <c r="L21" s="208"/>
      <c r="M21" s="208"/>
      <c r="N21" s="208"/>
      <c r="O21" s="208"/>
      <c r="P21" s="208"/>
      <c r="Q21" s="208"/>
      <c r="R21" s="208"/>
      <c r="S21" s="208"/>
      <c r="T21" s="208"/>
      <c r="U21" s="208"/>
      <c r="V21" s="208"/>
      <c r="W21" s="208"/>
      <c r="X21" s="208"/>
      <c r="Y21" s="211"/>
      <c r="Z21" s="208">
        <f t="shared" si="0"/>
        <v>510648024</v>
      </c>
      <c r="AA21" s="569"/>
    </row>
    <row r="22" spans="1:27" ht="24.75" customHeight="1" thickBot="1">
      <c r="A22" s="564"/>
      <c r="B22" s="567"/>
      <c r="C22" s="259" t="s">
        <v>959</v>
      </c>
      <c r="D22" s="209"/>
      <c r="E22" s="209"/>
      <c r="F22" s="209"/>
      <c r="G22" s="209"/>
      <c r="H22" s="222">
        <v>530052649.30000001</v>
      </c>
      <c r="I22" s="209"/>
      <c r="J22" s="209"/>
      <c r="K22" s="209"/>
      <c r="L22" s="209"/>
      <c r="M22" s="209"/>
      <c r="N22" s="209"/>
      <c r="O22" s="209"/>
      <c r="P22" s="209"/>
      <c r="Q22" s="209"/>
      <c r="R22" s="209"/>
      <c r="S22" s="209"/>
      <c r="T22" s="209"/>
      <c r="U22" s="209"/>
      <c r="V22" s="209"/>
      <c r="W22" s="209"/>
      <c r="X22" s="209"/>
      <c r="Y22" s="212"/>
      <c r="Z22" s="209">
        <f t="shared" si="0"/>
        <v>530052649.30000001</v>
      </c>
      <c r="AA22" s="570"/>
    </row>
    <row r="23" spans="1:27" ht="24.75" customHeight="1">
      <c r="A23" s="562" t="s">
        <v>733</v>
      </c>
      <c r="B23" s="565" t="s">
        <v>961</v>
      </c>
      <c r="C23" s="256" t="s">
        <v>954</v>
      </c>
      <c r="D23" s="207"/>
      <c r="E23" s="207"/>
      <c r="F23" s="207"/>
      <c r="G23" s="207"/>
      <c r="H23" s="207"/>
      <c r="I23" s="218">
        <v>40000000</v>
      </c>
      <c r="J23" s="207"/>
      <c r="K23" s="207"/>
      <c r="L23" s="207"/>
      <c r="M23" s="207"/>
      <c r="N23" s="207"/>
      <c r="O23" s="207"/>
      <c r="P23" s="207"/>
      <c r="Q23" s="207"/>
      <c r="R23" s="207"/>
      <c r="S23" s="207"/>
      <c r="T23" s="207"/>
      <c r="U23" s="207"/>
      <c r="V23" s="207"/>
      <c r="W23" s="207"/>
      <c r="X23" s="207"/>
      <c r="Y23" s="210"/>
      <c r="Z23" s="207">
        <f t="shared" si="0"/>
        <v>40000000</v>
      </c>
      <c r="AA23" s="568">
        <f>SUM(Z23:Z28)</f>
        <v>166158000</v>
      </c>
    </row>
    <row r="24" spans="1:27" ht="24.75" customHeight="1">
      <c r="A24" s="563"/>
      <c r="B24" s="566"/>
      <c r="C24" s="258" t="s">
        <v>955</v>
      </c>
      <c r="D24" s="208"/>
      <c r="E24" s="208"/>
      <c r="F24" s="208"/>
      <c r="G24" s="208"/>
      <c r="H24" s="208"/>
      <c r="I24" s="221">
        <v>41520000</v>
      </c>
      <c r="J24" s="208"/>
      <c r="K24" s="208"/>
      <c r="L24" s="208"/>
      <c r="M24" s="208"/>
      <c r="N24" s="208"/>
      <c r="O24" s="208"/>
      <c r="P24" s="208"/>
      <c r="Q24" s="208"/>
      <c r="R24" s="208"/>
      <c r="S24" s="208"/>
      <c r="T24" s="208"/>
      <c r="U24" s="208"/>
      <c r="V24" s="208"/>
      <c r="W24" s="208"/>
      <c r="X24" s="208"/>
      <c r="Y24" s="211"/>
      <c r="Z24" s="208">
        <f t="shared" si="0"/>
        <v>41520000</v>
      </c>
      <c r="AA24" s="569"/>
    </row>
    <row r="25" spans="1:27" ht="24.75" customHeight="1">
      <c r="A25" s="563"/>
      <c r="B25" s="566"/>
      <c r="C25" s="258" t="s">
        <v>956</v>
      </c>
      <c r="D25" s="208"/>
      <c r="E25" s="208"/>
      <c r="F25" s="208"/>
      <c r="G25" s="208"/>
      <c r="H25" s="208"/>
      <c r="I25" s="221">
        <v>41530000</v>
      </c>
      <c r="J25" s="208"/>
      <c r="K25" s="208"/>
      <c r="L25" s="208"/>
      <c r="M25" s="208"/>
      <c r="N25" s="208"/>
      <c r="O25" s="208"/>
      <c r="P25" s="208"/>
      <c r="Q25" s="208"/>
      <c r="R25" s="208"/>
      <c r="S25" s="208"/>
      <c r="T25" s="208"/>
      <c r="U25" s="208"/>
      <c r="V25" s="208"/>
      <c r="W25" s="208"/>
      <c r="X25" s="208"/>
      <c r="Y25" s="211"/>
      <c r="Z25" s="208">
        <f t="shared" si="0"/>
        <v>41530000</v>
      </c>
      <c r="AA25" s="569"/>
    </row>
    <row r="26" spans="1:27" ht="24.75" customHeight="1">
      <c r="A26" s="563"/>
      <c r="B26" s="566"/>
      <c r="C26" s="258" t="s">
        <v>957</v>
      </c>
      <c r="D26" s="208"/>
      <c r="E26" s="208"/>
      <c r="F26" s="208"/>
      <c r="G26" s="208"/>
      <c r="H26" s="208"/>
      <c r="I26" s="221">
        <v>43108000</v>
      </c>
      <c r="J26" s="208"/>
      <c r="K26" s="208"/>
      <c r="L26" s="208"/>
      <c r="M26" s="208"/>
      <c r="N26" s="208"/>
      <c r="O26" s="208"/>
      <c r="P26" s="208"/>
      <c r="Q26" s="208"/>
      <c r="R26" s="208"/>
      <c r="S26" s="208"/>
      <c r="T26" s="208"/>
      <c r="U26" s="208"/>
      <c r="V26" s="208"/>
      <c r="W26" s="208"/>
      <c r="X26" s="208"/>
      <c r="Y26" s="211"/>
      <c r="Z26" s="208">
        <f t="shared" si="0"/>
        <v>43108000</v>
      </c>
      <c r="AA26" s="569"/>
    </row>
    <row r="27" spans="1:27" ht="24.75" customHeight="1">
      <c r="A27" s="563"/>
      <c r="B27" s="566"/>
      <c r="C27" s="258" t="s">
        <v>958</v>
      </c>
      <c r="D27" s="208"/>
      <c r="E27" s="208"/>
      <c r="F27" s="208"/>
      <c r="G27" s="208"/>
      <c r="H27" s="208"/>
      <c r="I27" s="221">
        <v>0</v>
      </c>
      <c r="J27" s="208"/>
      <c r="K27" s="208"/>
      <c r="L27" s="208"/>
      <c r="M27" s="208"/>
      <c r="N27" s="208"/>
      <c r="O27" s="208"/>
      <c r="P27" s="208"/>
      <c r="Q27" s="208"/>
      <c r="R27" s="208"/>
      <c r="S27" s="208"/>
      <c r="T27" s="208"/>
      <c r="U27" s="208"/>
      <c r="V27" s="208"/>
      <c r="W27" s="208"/>
      <c r="X27" s="208"/>
      <c r="Y27" s="211"/>
      <c r="Z27" s="208">
        <f t="shared" si="0"/>
        <v>0</v>
      </c>
      <c r="AA27" s="569"/>
    </row>
    <row r="28" spans="1:27" ht="24.75" customHeight="1" thickBot="1">
      <c r="A28" s="564"/>
      <c r="B28" s="567"/>
      <c r="C28" s="259" t="s">
        <v>959</v>
      </c>
      <c r="D28" s="209"/>
      <c r="E28" s="209"/>
      <c r="F28" s="209"/>
      <c r="G28" s="209"/>
      <c r="H28" s="209"/>
      <c r="I28" s="222">
        <v>0</v>
      </c>
      <c r="J28" s="209"/>
      <c r="K28" s="209"/>
      <c r="L28" s="209"/>
      <c r="M28" s="209"/>
      <c r="N28" s="209"/>
      <c r="O28" s="209"/>
      <c r="P28" s="209"/>
      <c r="Q28" s="209"/>
      <c r="R28" s="209"/>
      <c r="S28" s="209"/>
      <c r="T28" s="209"/>
      <c r="U28" s="209"/>
      <c r="V28" s="209"/>
      <c r="W28" s="209"/>
      <c r="X28" s="209"/>
      <c r="Y28" s="212"/>
      <c r="Z28" s="209">
        <f t="shared" si="0"/>
        <v>0</v>
      </c>
      <c r="AA28" s="570"/>
    </row>
    <row r="29" spans="1:27" ht="24.75" customHeight="1">
      <c r="A29" s="562" t="s">
        <v>732</v>
      </c>
      <c r="B29" s="565" t="s">
        <v>962</v>
      </c>
      <c r="C29" s="256" t="s">
        <v>954</v>
      </c>
      <c r="D29" s="207"/>
      <c r="E29" s="207"/>
      <c r="F29" s="207"/>
      <c r="G29" s="207"/>
      <c r="H29" s="207"/>
      <c r="I29" s="207"/>
      <c r="J29" s="207"/>
      <c r="K29" s="207"/>
      <c r="L29" s="207"/>
      <c r="M29" s="207"/>
      <c r="N29" s="207"/>
      <c r="O29" s="207"/>
      <c r="P29" s="207"/>
      <c r="Q29" s="207"/>
      <c r="R29" s="207"/>
      <c r="S29" s="207"/>
      <c r="T29" s="207"/>
      <c r="U29" s="218">
        <v>355092791</v>
      </c>
      <c r="V29" s="207"/>
      <c r="W29" s="207"/>
      <c r="X29" s="207"/>
      <c r="Y29" s="210"/>
      <c r="Z29" s="207">
        <f t="shared" si="0"/>
        <v>355092791</v>
      </c>
      <c r="AA29" s="568">
        <f>SUM(Z29:Z34)</f>
        <v>1638588225.8000002</v>
      </c>
    </row>
    <row r="30" spans="1:27" ht="24.75" customHeight="1">
      <c r="A30" s="563"/>
      <c r="B30" s="566"/>
      <c r="C30" s="258" t="s">
        <v>955</v>
      </c>
      <c r="D30" s="208"/>
      <c r="E30" s="208"/>
      <c r="F30" s="208"/>
      <c r="G30" s="208"/>
      <c r="H30" s="208"/>
      <c r="I30" s="208"/>
      <c r="J30" s="208"/>
      <c r="K30" s="208"/>
      <c r="L30" s="208"/>
      <c r="M30" s="208"/>
      <c r="N30" s="208"/>
      <c r="O30" s="208"/>
      <c r="P30" s="208"/>
      <c r="Q30" s="208"/>
      <c r="R30" s="208"/>
      <c r="S30" s="208"/>
      <c r="T30" s="208"/>
      <c r="U30" s="221">
        <v>358326317.39999998</v>
      </c>
      <c r="V30" s="208"/>
      <c r="W30" s="208"/>
      <c r="X30" s="208"/>
      <c r="Y30" s="211"/>
      <c r="Z30" s="208">
        <f t="shared" si="0"/>
        <v>358326317.39999998</v>
      </c>
      <c r="AA30" s="569"/>
    </row>
    <row r="31" spans="1:27" ht="24.75" customHeight="1">
      <c r="A31" s="563"/>
      <c r="B31" s="566"/>
      <c r="C31" s="258" t="s">
        <v>956</v>
      </c>
      <c r="D31" s="208"/>
      <c r="E31" s="208"/>
      <c r="F31" s="208"/>
      <c r="G31" s="208"/>
      <c r="H31" s="208"/>
      <c r="I31" s="208"/>
      <c r="J31" s="208"/>
      <c r="K31" s="208"/>
      <c r="L31" s="208"/>
      <c r="M31" s="208"/>
      <c r="N31" s="208"/>
      <c r="O31" s="208"/>
      <c r="P31" s="208"/>
      <c r="Q31" s="208"/>
      <c r="R31" s="208"/>
      <c r="S31" s="208"/>
      <c r="T31" s="208"/>
      <c r="U31" s="221">
        <v>361682717</v>
      </c>
      <c r="V31" s="208"/>
      <c r="W31" s="208"/>
      <c r="X31" s="208"/>
      <c r="Y31" s="211"/>
      <c r="Z31" s="208">
        <f t="shared" si="0"/>
        <v>361682717</v>
      </c>
      <c r="AA31" s="569"/>
    </row>
    <row r="32" spans="1:27" ht="24.75" customHeight="1">
      <c r="A32" s="563"/>
      <c r="B32" s="566"/>
      <c r="C32" s="258" t="s">
        <v>957</v>
      </c>
      <c r="D32" s="208"/>
      <c r="E32" s="208"/>
      <c r="F32" s="208"/>
      <c r="G32" s="208"/>
      <c r="H32" s="208"/>
      <c r="I32" s="208"/>
      <c r="J32" s="208"/>
      <c r="K32" s="208"/>
      <c r="L32" s="208"/>
      <c r="M32" s="208"/>
      <c r="N32" s="208"/>
      <c r="O32" s="208"/>
      <c r="P32" s="208"/>
      <c r="Q32" s="208"/>
      <c r="R32" s="208"/>
      <c r="S32" s="208"/>
      <c r="T32" s="208"/>
      <c r="U32" s="221">
        <v>362166660</v>
      </c>
      <c r="V32" s="208"/>
      <c r="W32" s="208"/>
      <c r="X32" s="208"/>
      <c r="Y32" s="211"/>
      <c r="Z32" s="208">
        <f t="shared" si="0"/>
        <v>362166660</v>
      </c>
      <c r="AA32" s="569"/>
    </row>
    <row r="33" spans="1:27" ht="24.75" customHeight="1">
      <c r="A33" s="563"/>
      <c r="B33" s="566"/>
      <c r="C33" s="258" t="s">
        <v>958</v>
      </c>
      <c r="D33" s="208"/>
      <c r="E33" s="208"/>
      <c r="F33" s="208"/>
      <c r="G33" s="208"/>
      <c r="H33" s="208"/>
      <c r="I33" s="208"/>
      <c r="J33" s="208"/>
      <c r="K33" s="208"/>
      <c r="L33" s="208"/>
      <c r="M33" s="208"/>
      <c r="N33" s="208"/>
      <c r="O33" s="208"/>
      <c r="P33" s="208"/>
      <c r="Q33" s="208"/>
      <c r="R33" s="208"/>
      <c r="S33" s="208"/>
      <c r="T33" s="208"/>
      <c r="U33" s="221">
        <v>98782993.400000006</v>
      </c>
      <c r="V33" s="208"/>
      <c r="W33" s="208"/>
      <c r="X33" s="208"/>
      <c r="Y33" s="211"/>
      <c r="Z33" s="208">
        <f t="shared" si="0"/>
        <v>98782993.400000006</v>
      </c>
      <c r="AA33" s="569"/>
    </row>
    <row r="34" spans="1:27" ht="24.75" customHeight="1" thickBot="1">
      <c r="A34" s="564"/>
      <c r="B34" s="567"/>
      <c r="C34" s="259" t="s">
        <v>959</v>
      </c>
      <c r="D34" s="209"/>
      <c r="E34" s="209"/>
      <c r="F34" s="209"/>
      <c r="G34" s="209"/>
      <c r="H34" s="209"/>
      <c r="I34" s="209"/>
      <c r="J34" s="209"/>
      <c r="K34" s="209"/>
      <c r="L34" s="209"/>
      <c r="M34" s="209"/>
      <c r="N34" s="209"/>
      <c r="O34" s="209"/>
      <c r="P34" s="209"/>
      <c r="Q34" s="209"/>
      <c r="R34" s="209"/>
      <c r="S34" s="209"/>
      <c r="T34" s="209"/>
      <c r="U34" s="221">
        <v>102536747</v>
      </c>
      <c r="V34" s="209"/>
      <c r="W34" s="209"/>
      <c r="X34" s="209"/>
      <c r="Y34" s="212"/>
      <c r="Z34" s="209">
        <f t="shared" si="0"/>
        <v>102536747</v>
      </c>
      <c r="AA34" s="570"/>
    </row>
    <row r="35" spans="1:27" ht="24.75" customHeight="1">
      <c r="A35" s="562" t="s">
        <v>731</v>
      </c>
      <c r="B35" s="565" t="s">
        <v>963</v>
      </c>
      <c r="C35" s="256" t="s">
        <v>954</v>
      </c>
      <c r="D35" s="207"/>
      <c r="E35" s="207"/>
      <c r="F35" s="218">
        <v>506828000</v>
      </c>
      <c r="G35" s="207"/>
      <c r="H35" s="207"/>
      <c r="I35" s="207"/>
      <c r="J35" s="207"/>
      <c r="K35" s="207"/>
      <c r="L35" s="207"/>
      <c r="M35" s="207"/>
      <c r="N35" s="207"/>
      <c r="O35" s="207"/>
      <c r="P35" s="207"/>
      <c r="Q35" s="207"/>
      <c r="R35" s="207"/>
      <c r="S35" s="207"/>
      <c r="T35" s="207"/>
      <c r="U35" s="207"/>
      <c r="V35" s="207"/>
      <c r="W35" s="207"/>
      <c r="X35" s="207"/>
      <c r="Y35" s="210"/>
      <c r="Z35" s="207">
        <f t="shared" si="0"/>
        <v>506828000</v>
      </c>
      <c r="AA35" s="568">
        <f>SUM(Z35:Z40)</f>
        <v>2539987168</v>
      </c>
    </row>
    <row r="36" spans="1:27" ht="24.75" customHeight="1">
      <c r="A36" s="563"/>
      <c r="B36" s="566"/>
      <c r="C36" s="258" t="s">
        <v>955</v>
      </c>
      <c r="D36" s="208"/>
      <c r="E36" s="208"/>
      <c r="F36" s="221">
        <v>507043927</v>
      </c>
      <c r="G36" s="208"/>
      <c r="H36" s="208"/>
      <c r="I36" s="208"/>
      <c r="J36" s="208"/>
      <c r="K36" s="208"/>
      <c r="L36" s="208"/>
      <c r="M36" s="208"/>
      <c r="N36" s="208"/>
      <c r="O36" s="208"/>
      <c r="P36" s="208"/>
      <c r="Q36" s="208"/>
      <c r="R36" s="208"/>
      <c r="S36" s="208"/>
      <c r="T36" s="208"/>
      <c r="U36" s="208"/>
      <c r="V36" s="208"/>
      <c r="W36" s="208"/>
      <c r="X36" s="208"/>
      <c r="Y36" s="211"/>
      <c r="Z36" s="208">
        <f t="shared" si="0"/>
        <v>507043927</v>
      </c>
      <c r="AA36" s="569"/>
    </row>
    <row r="37" spans="1:27" ht="24.75" customHeight="1">
      <c r="A37" s="563"/>
      <c r="B37" s="566"/>
      <c r="C37" s="258" t="s">
        <v>956</v>
      </c>
      <c r="D37" s="208"/>
      <c r="E37" s="208"/>
      <c r="F37" s="221">
        <v>517470300</v>
      </c>
      <c r="G37" s="208"/>
      <c r="H37" s="208"/>
      <c r="I37" s="208"/>
      <c r="J37" s="208"/>
      <c r="K37" s="208"/>
      <c r="L37" s="208"/>
      <c r="M37" s="208"/>
      <c r="N37" s="208"/>
      <c r="O37" s="208"/>
      <c r="P37" s="208"/>
      <c r="Q37" s="208"/>
      <c r="R37" s="208"/>
      <c r="S37" s="208"/>
      <c r="T37" s="208"/>
      <c r="U37" s="208"/>
      <c r="V37" s="208"/>
      <c r="W37" s="208"/>
      <c r="X37" s="208"/>
      <c r="Y37" s="211"/>
      <c r="Z37" s="208">
        <f t="shared" si="0"/>
        <v>517470300</v>
      </c>
      <c r="AA37" s="569"/>
    </row>
    <row r="38" spans="1:27" ht="24.75" customHeight="1">
      <c r="A38" s="563"/>
      <c r="B38" s="566"/>
      <c r="C38" s="258" t="s">
        <v>957</v>
      </c>
      <c r="D38" s="208"/>
      <c r="E38" s="208"/>
      <c r="F38" s="221">
        <v>519313720</v>
      </c>
      <c r="G38" s="208"/>
      <c r="H38" s="208"/>
      <c r="I38" s="208"/>
      <c r="J38" s="208"/>
      <c r="K38" s="208"/>
      <c r="L38" s="208"/>
      <c r="M38" s="208"/>
      <c r="N38" s="208"/>
      <c r="O38" s="208"/>
      <c r="P38" s="208"/>
      <c r="Q38" s="208"/>
      <c r="R38" s="208"/>
      <c r="S38" s="208"/>
      <c r="T38" s="208"/>
      <c r="U38" s="208"/>
      <c r="V38" s="208"/>
      <c r="W38" s="208"/>
      <c r="X38" s="208"/>
      <c r="Y38" s="211"/>
      <c r="Z38" s="208">
        <f t="shared" si="0"/>
        <v>519313720</v>
      </c>
      <c r="AA38" s="569"/>
    </row>
    <row r="39" spans="1:27" ht="24.75" customHeight="1">
      <c r="A39" s="563"/>
      <c r="B39" s="566"/>
      <c r="C39" s="258" t="s">
        <v>958</v>
      </c>
      <c r="D39" s="208"/>
      <c r="E39" s="208"/>
      <c r="F39" s="221">
        <v>240103641</v>
      </c>
      <c r="G39" s="208"/>
      <c r="H39" s="208"/>
      <c r="I39" s="208"/>
      <c r="J39" s="208"/>
      <c r="K39" s="208"/>
      <c r="L39" s="208"/>
      <c r="M39" s="208"/>
      <c r="N39" s="208"/>
      <c r="O39" s="208"/>
      <c r="P39" s="208"/>
      <c r="Q39" s="208"/>
      <c r="R39" s="208"/>
      <c r="S39" s="208"/>
      <c r="T39" s="208"/>
      <c r="U39" s="208"/>
      <c r="V39" s="208"/>
      <c r="W39" s="208"/>
      <c r="X39" s="208"/>
      <c r="Y39" s="211"/>
      <c r="Z39" s="208">
        <f t="shared" si="0"/>
        <v>240103641</v>
      </c>
      <c r="AA39" s="569"/>
    </row>
    <row r="40" spans="1:27" ht="24.75" customHeight="1" thickBot="1">
      <c r="A40" s="564"/>
      <c r="B40" s="567"/>
      <c r="C40" s="259" t="s">
        <v>959</v>
      </c>
      <c r="D40" s="209"/>
      <c r="E40" s="209"/>
      <c r="F40" s="222">
        <v>249227580</v>
      </c>
      <c r="G40" s="209"/>
      <c r="H40" s="209"/>
      <c r="I40" s="209"/>
      <c r="J40" s="209"/>
      <c r="K40" s="209"/>
      <c r="L40" s="209"/>
      <c r="M40" s="209"/>
      <c r="N40" s="209"/>
      <c r="O40" s="209"/>
      <c r="P40" s="209"/>
      <c r="Q40" s="209"/>
      <c r="R40" s="209"/>
      <c r="S40" s="209"/>
      <c r="T40" s="209"/>
      <c r="U40" s="209"/>
      <c r="V40" s="209"/>
      <c r="W40" s="209"/>
      <c r="X40" s="209"/>
      <c r="Y40" s="212"/>
      <c r="Z40" s="209">
        <f t="shared" si="0"/>
        <v>249227580</v>
      </c>
      <c r="AA40" s="570"/>
    </row>
    <row r="41" spans="1:27" ht="24.75" customHeight="1">
      <c r="A41" s="562" t="s">
        <v>730</v>
      </c>
      <c r="B41" s="565" t="s">
        <v>964</v>
      </c>
      <c r="C41" s="256" t="s">
        <v>954</v>
      </c>
      <c r="D41" s="207"/>
      <c r="E41" s="207"/>
      <c r="F41" s="207"/>
      <c r="G41" s="207"/>
      <c r="H41" s="207"/>
      <c r="I41" s="207"/>
      <c r="J41" s="207"/>
      <c r="K41" s="207"/>
      <c r="L41" s="207"/>
      <c r="M41" s="207"/>
      <c r="N41" s="207"/>
      <c r="O41" s="207"/>
      <c r="P41" s="207"/>
      <c r="Q41" s="218">
        <f>596784000*0.5</f>
        <v>298392000</v>
      </c>
      <c r="R41" s="218">
        <f>596784000*0.3</f>
        <v>179035200</v>
      </c>
      <c r="S41" s="218">
        <f>596784000*0.2</f>
        <v>119356800</v>
      </c>
      <c r="T41" s="207"/>
      <c r="U41" s="207"/>
      <c r="V41" s="207"/>
      <c r="W41" s="207"/>
      <c r="X41" s="207"/>
      <c r="Y41" s="210"/>
      <c r="Z41" s="207">
        <f t="shared" si="0"/>
        <v>596784000</v>
      </c>
      <c r="AA41" s="568">
        <f>SUM(Z41:Z46)</f>
        <v>3191646680</v>
      </c>
    </row>
    <row r="42" spans="1:27" ht="24.75" customHeight="1">
      <c r="A42" s="563"/>
      <c r="B42" s="566"/>
      <c r="C42" s="258" t="s">
        <v>955</v>
      </c>
      <c r="D42" s="208"/>
      <c r="E42" s="208"/>
      <c r="F42" s="208"/>
      <c r="G42" s="208"/>
      <c r="H42" s="208"/>
      <c r="I42" s="208"/>
      <c r="J42" s="208"/>
      <c r="K42" s="208"/>
      <c r="L42" s="208"/>
      <c r="M42" s="208"/>
      <c r="N42" s="208"/>
      <c r="O42" s="208"/>
      <c r="P42" s="208"/>
      <c r="Q42" s="221">
        <f>603534719*0.5</f>
        <v>301767359.5</v>
      </c>
      <c r="R42" s="221">
        <f>603534719*0.3</f>
        <v>181060415.69999999</v>
      </c>
      <c r="S42" s="221">
        <f>603534719*0.2</f>
        <v>120706943.80000001</v>
      </c>
      <c r="T42" s="208"/>
      <c r="U42" s="208"/>
      <c r="V42" s="208"/>
      <c r="W42" s="208"/>
      <c r="X42" s="208"/>
      <c r="Y42" s="211"/>
      <c r="Z42" s="208">
        <f t="shared" si="0"/>
        <v>603534719</v>
      </c>
      <c r="AA42" s="569"/>
    </row>
    <row r="43" spans="1:27" ht="24.75" customHeight="1">
      <c r="A43" s="563"/>
      <c r="B43" s="566"/>
      <c r="C43" s="258" t="s">
        <v>956</v>
      </c>
      <c r="D43" s="208"/>
      <c r="E43" s="208"/>
      <c r="F43" s="208"/>
      <c r="G43" s="208"/>
      <c r="H43" s="208"/>
      <c r="I43" s="208"/>
      <c r="J43" s="208"/>
      <c r="K43" s="208"/>
      <c r="L43" s="208"/>
      <c r="M43" s="208"/>
      <c r="N43" s="208"/>
      <c r="O43" s="208"/>
      <c r="P43" s="208"/>
      <c r="Q43" s="221">
        <f>620566445*0.5</f>
        <v>310283222.5</v>
      </c>
      <c r="R43" s="221">
        <f>620566445*0.3</f>
        <v>186169933.5</v>
      </c>
      <c r="S43" s="221">
        <f>620566445*0.2</f>
        <v>124113289</v>
      </c>
      <c r="T43" s="208"/>
      <c r="U43" s="208"/>
      <c r="V43" s="208"/>
      <c r="W43" s="208"/>
      <c r="X43" s="208"/>
      <c r="Y43" s="211"/>
      <c r="Z43" s="208">
        <f t="shared" si="0"/>
        <v>620566445</v>
      </c>
      <c r="AA43" s="569"/>
    </row>
    <row r="44" spans="1:27" ht="24.75" customHeight="1">
      <c r="A44" s="563"/>
      <c r="B44" s="566"/>
      <c r="C44" s="258" t="s">
        <v>957</v>
      </c>
      <c r="D44" s="208"/>
      <c r="E44" s="208"/>
      <c r="F44" s="208"/>
      <c r="G44" s="208"/>
      <c r="H44" s="208"/>
      <c r="I44" s="208"/>
      <c r="J44" s="208"/>
      <c r="K44" s="208"/>
      <c r="L44" s="208"/>
      <c r="M44" s="208"/>
      <c r="N44" s="208"/>
      <c r="O44" s="208"/>
      <c r="P44" s="208"/>
      <c r="Q44" s="221">
        <f>621287067*0.5</f>
        <v>310643533.5</v>
      </c>
      <c r="R44" s="221">
        <f>621287067*0.3</f>
        <v>186386120.09999999</v>
      </c>
      <c r="S44" s="221">
        <f>621287067*0.2</f>
        <v>124257413.40000001</v>
      </c>
      <c r="T44" s="208"/>
      <c r="U44" s="208"/>
      <c r="V44" s="208"/>
      <c r="W44" s="208"/>
      <c r="X44" s="208"/>
      <c r="Y44" s="211"/>
      <c r="Z44" s="208">
        <f t="shared" si="0"/>
        <v>621287067</v>
      </c>
      <c r="AA44" s="569"/>
    </row>
    <row r="45" spans="1:27" ht="24.75" customHeight="1">
      <c r="A45" s="563"/>
      <c r="B45" s="566"/>
      <c r="C45" s="258" t="s">
        <v>958</v>
      </c>
      <c r="D45" s="208"/>
      <c r="E45" s="208"/>
      <c r="F45" s="208"/>
      <c r="G45" s="208"/>
      <c r="H45" s="208"/>
      <c r="I45" s="208"/>
      <c r="J45" s="208"/>
      <c r="K45" s="208"/>
      <c r="L45" s="208"/>
      <c r="M45" s="208"/>
      <c r="N45" s="208"/>
      <c r="O45" s="208"/>
      <c r="P45" s="208"/>
      <c r="Q45" s="221">
        <f>367749975*0.5</f>
        <v>183874987.5</v>
      </c>
      <c r="R45" s="221">
        <f>367749975*0.3</f>
        <v>110324992.5</v>
      </c>
      <c r="S45" s="221">
        <f>367749975*0.2</f>
        <v>73549995</v>
      </c>
      <c r="T45" s="208"/>
      <c r="U45" s="208"/>
      <c r="V45" s="208"/>
      <c r="W45" s="208"/>
      <c r="X45" s="208"/>
      <c r="Y45" s="211"/>
      <c r="Z45" s="208">
        <f t="shared" si="0"/>
        <v>367749975</v>
      </c>
      <c r="AA45" s="569"/>
    </row>
    <row r="46" spans="1:27" ht="24.75" customHeight="1" thickBot="1">
      <c r="A46" s="564"/>
      <c r="B46" s="567"/>
      <c r="C46" s="259" t="s">
        <v>959</v>
      </c>
      <c r="D46" s="209"/>
      <c r="E46" s="209"/>
      <c r="F46" s="209"/>
      <c r="G46" s="209"/>
      <c r="H46" s="209"/>
      <c r="I46" s="209"/>
      <c r="J46" s="209"/>
      <c r="K46" s="209"/>
      <c r="L46" s="209"/>
      <c r="M46" s="209"/>
      <c r="N46" s="209"/>
      <c r="O46" s="209"/>
      <c r="P46" s="209"/>
      <c r="Q46" s="222">
        <f>381724474*0.5</f>
        <v>190862237</v>
      </c>
      <c r="R46" s="222">
        <f>381724474*0.3</f>
        <v>114517342.2</v>
      </c>
      <c r="S46" s="222">
        <f>381724474*0.2</f>
        <v>76344894.799999997</v>
      </c>
      <c r="T46" s="209"/>
      <c r="U46" s="209"/>
      <c r="V46" s="209"/>
      <c r="W46" s="209"/>
      <c r="X46" s="209"/>
      <c r="Y46" s="212"/>
      <c r="Z46" s="209">
        <f t="shared" si="0"/>
        <v>381724474</v>
      </c>
      <c r="AA46" s="570"/>
    </row>
    <row r="47" spans="1:27" ht="24.75" customHeight="1">
      <c r="A47" s="562" t="s">
        <v>729</v>
      </c>
      <c r="B47" s="565" t="s">
        <v>1084</v>
      </c>
      <c r="C47" s="256" t="s">
        <v>954</v>
      </c>
      <c r="D47" s="207"/>
      <c r="E47" s="207"/>
      <c r="F47" s="207"/>
      <c r="G47" s="207"/>
      <c r="H47" s="207"/>
      <c r="I47" s="207"/>
      <c r="J47" s="207"/>
      <c r="K47" s="207"/>
      <c r="L47" s="207"/>
      <c r="M47" s="207"/>
      <c r="N47" s="207"/>
      <c r="O47" s="207"/>
      <c r="P47" s="207"/>
      <c r="Q47" s="207"/>
      <c r="R47" s="207"/>
      <c r="S47" s="207"/>
      <c r="T47" s="207"/>
      <c r="U47" s="207"/>
      <c r="V47" s="218">
        <v>1730000000</v>
      </c>
      <c r="W47" s="207"/>
      <c r="X47" s="207"/>
      <c r="Y47" s="210"/>
      <c r="Z47" s="207">
        <f t="shared" si="0"/>
        <v>1730000000</v>
      </c>
      <c r="AA47" s="568">
        <f>SUM(Z47:Z52)</f>
        <v>7467044699</v>
      </c>
    </row>
    <row r="48" spans="1:27" ht="24.75" customHeight="1">
      <c r="A48" s="563"/>
      <c r="B48" s="566"/>
      <c r="C48" s="258" t="s">
        <v>955</v>
      </c>
      <c r="D48" s="208"/>
      <c r="E48" s="208"/>
      <c r="F48" s="208"/>
      <c r="G48" s="208"/>
      <c r="H48" s="208"/>
      <c r="I48" s="208"/>
      <c r="J48" s="208"/>
      <c r="K48" s="208"/>
      <c r="L48" s="208"/>
      <c r="M48" s="208"/>
      <c r="N48" s="208"/>
      <c r="O48" s="208"/>
      <c r="P48" s="208"/>
      <c r="Q48" s="208"/>
      <c r="R48" s="208"/>
      <c r="S48" s="208"/>
      <c r="T48" s="208"/>
      <c r="U48" s="208"/>
      <c r="V48" s="221">
        <v>1773699542</v>
      </c>
      <c r="W48" s="208"/>
      <c r="X48" s="208"/>
      <c r="Y48" s="211"/>
      <c r="Z48" s="208">
        <f t="shared" si="0"/>
        <v>1773699542</v>
      </c>
      <c r="AA48" s="569"/>
    </row>
    <row r="49" spans="1:27" ht="24.75" customHeight="1">
      <c r="A49" s="563"/>
      <c r="B49" s="566"/>
      <c r="C49" s="258" t="s">
        <v>956</v>
      </c>
      <c r="D49" s="208"/>
      <c r="E49" s="208"/>
      <c r="F49" s="208"/>
      <c r="G49" s="208"/>
      <c r="H49" s="208"/>
      <c r="I49" s="208"/>
      <c r="J49" s="208"/>
      <c r="K49" s="208"/>
      <c r="L49" s="208"/>
      <c r="M49" s="208"/>
      <c r="N49" s="208"/>
      <c r="O49" s="208"/>
      <c r="P49" s="208"/>
      <c r="Q49" s="208"/>
      <c r="R49" s="208"/>
      <c r="S49" s="208"/>
      <c r="T49" s="208"/>
      <c r="U49" s="208"/>
      <c r="V49" s="221">
        <v>1867148065</v>
      </c>
      <c r="W49" s="208"/>
      <c r="X49" s="208"/>
      <c r="Y49" s="211"/>
      <c r="Z49" s="208">
        <f t="shared" si="0"/>
        <v>1867148065</v>
      </c>
      <c r="AA49" s="569"/>
    </row>
    <row r="50" spans="1:27" ht="24.75" customHeight="1">
      <c r="A50" s="563"/>
      <c r="B50" s="566"/>
      <c r="C50" s="258" t="s">
        <v>957</v>
      </c>
      <c r="D50" s="208"/>
      <c r="E50" s="208"/>
      <c r="F50" s="208"/>
      <c r="G50" s="208"/>
      <c r="H50" s="208"/>
      <c r="I50" s="208"/>
      <c r="J50" s="208"/>
      <c r="K50" s="208"/>
      <c r="L50" s="208"/>
      <c r="M50" s="208"/>
      <c r="N50" s="208"/>
      <c r="O50" s="208"/>
      <c r="P50" s="208"/>
      <c r="Q50" s="208"/>
      <c r="R50" s="208"/>
      <c r="S50" s="208"/>
      <c r="T50" s="208"/>
      <c r="U50" s="208"/>
      <c r="V50" s="221">
        <v>842595178</v>
      </c>
      <c r="W50" s="208"/>
      <c r="X50" s="208"/>
      <c r="Y50" s="211"/>
      <c r="Z50" s="208">
        <f t="shared" si="0"/>
        <v>842595178</v>
      </c>
      <c r="AA50" s="569"/>
    </row>
    <row r="51" spans="1:27" ht="24.75" customHeight="1">
      <c r="A51" s="563"/>
      <c r="B51" s="566"/>
      <c r="C51" s="258" t="s">
        <v>958</v>
      </c>
      <c r="D51" s="208"/>
      <c r="E51" s="208"/>
      <c r="F51" s="208"/>
      <c r="G51" s="208"/>
      <c r="H51" s="208"/>
      <c r="I51" s="208"/>
      <c r="J51" s="208"/>
      <c r="K51" s="208"/>
      <c r="L51" s="208"/>
      <c r="M51" s="208"/>
      <c r="N51" s="208"/>
      <c r="O51" s="208"/>
      <c r="P51" s="208"/>
      <c r="Q51" s="208"/>
      <c r="R51" s="208"/>
      <c r="S51" s="208"/>
      <c r="T51" s="208"/>
      <c r="U51" s="208"/>
      <c r="V51" s="221">
        <v>615113795</v>
      </c>
      <c r="W51" s="208"/>
      <c r="X51" s="208"/>
      <c r="Y51" s="211"/>
      <c r="Z51" s="208">
        <f t="shared" si="0"/>
        <v>615113795</v>
      </c>
      <c r="AA51" s="569"/>
    </row>
    <row r="52" spans="1:27" ht="24.75" customHeight="1" thickBot="1">
      <c r="A52" s="564"/>
      <c r="B52" s="567"/>
      <c r="C52" s="259" t="s">
        <v>959</v>
      </c>
      <c r="D52" s="209"/>
      <c r="E52" s="209"/>
      <c r="F52" s="209"/>
      <c r="G52" s="209"/>
      <c r="H52" s="209"/>
      <c r="I52" s="209"/>
      <c r="J52" s="209"/>
      <c r="K52" s="209"/>
      <c r="L52" s="209"/>
      <c r="M52" s="209"/>
      <c r="N52" s="209"/>
      <c r="O52" s="209"/>
      <c r="P52" s="209"/>
      <c r="Q52" s="209"/>
      <c r="R52" s="209"/>
      <c r="S52" s="209"/>
      <c r="T52" s="209"/>
      <c r="U52" s="209"/>
      <c r="V52" s="222">
        <v>638488119</v>
      </c>
      <c r="W52" s="209"/>
      <c r="X52" s="209"/>
      <c r="Y52" s="212"/>
      <c r="Z52" s="209">
        <f t="shared" si="0"/>
        <v>638488119</v>
      </c>
      <c r="AA52" s="570"/>
    </row>
    <row r="53" spans="1:27" ht="24.75" customHeight="1">
      <c r="A53" s="562" t="s">
        <v>728</v>
      </c>
      <c r="B53" s="565" t="s">
        <v>965</v>
      </c>
      <c r="C53" s="256" t="s">
        <v>954</v>
      </c>
      <c r="D53" s="207"/>
      <c r="E53" s="207"/>
      <c r="F53" s="207"/>
      <c r="G53" s="207"/>
      <c r="H53" s="207"/>
      <c r="I53" s="207"/>
      <c r="J53" s="207"/>
      <c r="K53" s="207"/>
      <c r="L53" s="207"/>
      <c r="M53" s="207"/>
      <c r="N53" s="207"/>
      <c r="O53" s="207"/>
      <c r="P53" s="207"/>
      <c r="Q53" s="218">
        <v>146000000</v>
      </c>
      <c r="R53" s="207"/>
      <c r="S53" s="207"/>
      <c r="T53" s="207"/>
      <c r="U53" s="207"/>
      <c r="V53" s="207"/>
      <c r="W53" s="207"/>
      <c r="X53" s="207"/>
      <c r="Y53" s="210"/>
      <c r="Z53" s="207">
        <f t="shared" si="0"/>
        <v>146000000</v>
      </c>
      <c r="AA53" s="568">
        <f>SUM(Z53:Z58)</f>
        <v>963558488</v>
      </c>
    </row>
    <row r="54" spans="1:27" ht="24.75" customHeight="1">
      <c r="A54" s="563"/>
      <c r="B54" s="566"/>
      <c r="C54" s="258" t="s">
        <v>955</v>
      </c>
      <c r="D54" s="208"/>
      <c r="E54" s="208"/>
      <c r="F54" s="208"/>
      <c r="G54" s="208"/>
      <c r="H54" s="208"/>
      <c r="I54" s="208"/>
      <c r="J54" s="208"/>
      <c r="K54" s="208"/>
      <c r="L54" s="208"/>
      <c r="M54" s="208"/>
      <c r="N54" s="208"/>
      <c r="O54" s="208"/>
      <c r="P54" s="208"/>
      <c r="Q54" s="221">
        <v>151548000</v>
      </c>
      <c r="R54" s="208"/>
      <c r="S54" s="208"/>
      <c r="T54" s="208"/>
      <c r="U54" s="208"/>
      <c r="V54" s="208"/>
      <c r="W54" s="208"/>
      <c r="X54" s="208"/>
      <c r="Y54" s="211"/>
      <c r="Z54" s="208">
        <f t="shared" si="0"/>
        <v>151548000</v>
      </c>
      <c r="AA54" s="569"/>
    </row>
    <row r="55" spans="1:27" ht="24.75" customHeight="1">
      <c r="A55" s="563"/>
      <c r="B55" s="566"/>
      <c r="C55" s="258" t="s">
        <v>956</v>
      </c>
      <c r="D55" s="208"/>
      <c r="E55" s="208"/>
      <c r="F55" s="208"/>
      <c r="G55" s="208"/>
      <c r="H55" s="208"/>
      <c r="I55" s="208"/>
      <c r="J55" s="208"/>
      <c r="K55" s="208"/>
      <c r="L55" s="208"/>
      <c r="M55" s="208"/>
      <c r="N55" s="208"/>
      <c r="O55" s="208"/>
      <c r="P55" s="208"/>
      <c r="Q55" s="221">
        <v>157306824</v>
      </c>
      <c r="R55" s="208"/>
      <c r="S55" s="208"/>
      <c r="T55" s="208"/>
      <c r="U55" s="208"/>
      <c r="V55" s="208"/>
      <c r="W55" s="208"/>
      <c r="X55" s="208"/>
      <c r="Y55" s="211"/>
      <c r="Z55" s="208">
        <f t="shared" si="0"/>
        <v>157306824</v>
      </c>
      <c r="AA55" s="569"/>
    </row>
    <row r="56" spans="1:27" ht="24.75" customHeight="1">
      <c r="A56" s="563"/>
      <c r="B56" s="566"/>
      <c r="C56" s="258" t="s">
        <v>957</v>
      </c>
      <c r="D56" s="208"/>
      <c r="E56" s="208"/>
      <c r="F56" s="208"/>
      <c r="G56" s="208"/>
      <c r="H56" s="208"/>
      <c r="I56" s="208"/>
      <c r="J56" s="208"/>
      <c r="K56" s="208"/>
      <c r="L56" s="208"/>
      <c r="M56" s="208"/>
      <c r="N56" s="208"/>
      <c r="O56" s="208"/>
      <c r="P56" s="208"/>
      <c r="Q56" s="221">
        <v>163284483</v>
      </c>
      <c r="R56" s="208"/>
      <c r="S56" s="208"/>
      <c r="T56" s="208"/>
      <c r="U56" s="208"/>
      <c r="V56" s="208"/>
      <c r="W56" s="208"/>
      <c r="X56" s="208"/>
      <c r="Y56" s="211"/>
      <c r="Z56" s="208">
        <f t="shared" si="0"/>
        <v>163284483</v>
      </c>
      <c r="AA56" s="569"/>
    </row>
    <row r="57" spans="1:27" ht="24.75" customHeight="1">
      <c r="A57" s="563"/>
      <c r="B57" s="566"/>
      <c r="C57" s="258" t="s">
        <v>958</v>
      </c>
      <c r="D57" s="208"/>
      <c r="E57" s="208"/>
      <c r="F57" s="208"/>
      <c r="G57" s="208"/>
      <c r="H57" s="208"/>
      <c r="I57" s="208"/>
      <c r="J57" s="208"/>
      <c r="K57" s="208"/>
      <c r="L57" s="208"/>
      <c r="M57" s="208"/>
      <c r="N57" s="208"/>
      <c r="O57" s="208"/>
      <c r="P57" s="208"/>
      <c r="Q57" s="221">
        <v>169489294</v>
      </c>
      <c r="R57" s="208"/>
      <c r="S57" s="208"/>
      <c r="T57" s="208"/>
      <c r="U57" s="208"/>
      <c r="V57" s="208"/>
      <c r="W57" s="208"/>
      <c r="X57" s="208"/>
      <c r="Y57" s="211"/>
      <c r="Z57" s="208">
        <f t="shared" si="0"/>
        <v>169489294</v>
      </c>
      <c r="AA57" s="569"/>
    </row>
    <row r="58" spans="1:27" ht="24.75" customHeight="1" thickBot="1">
      <c r="A58" s="564"/>
      <c r="B58" s="567"/>
      <c r="C58" s="259" t="s">
        <v>959</v>
      </c>
      <c r="D58" s="209"/>
      <c r="E58" s="209"/>
      <c r="F58" s="209"/>
      <c r="G58" s="209"/>
      <c r="H58" s="209"/>
      <c r="I58" s="209"/>
      <c r="J58" s="209"/>
      <c r="K58" s="209"/>
      <c r="L58" s="209"/>
      <c r="M58" s="209"/>
      <c r="N58" s="209"/>
      <c r="O58" s="209"/>
      <c r="P58" s="209"/>
      <c r="Q58" s="222">
        <v>175929887</v>
      </c>
      <c r="R58" s="209"/>
      <c r="S58" s="209"/>
      <c r="T58" s="209"/>
      <c r="U58" s="209"/>
      <c r="V58" s="209"/>
      <c r="W58" s="209"/>
      <c r="X58" s="209"/>
      <c r="Y58" s="212"/>
      <c r="Z58" s="209">
        <f t="shared" si="0"/>
        <v>175929887</v>
      </c>
      <c r="AA58" s="570"/>
    </row>
    <row r="59" spans="1:27" ht="24.75" customHeight="1">
      <c r="A59" s="562" t="s">
        <v>727</v>
      </c>
      <c r="B59" s="565" t="s">
        <v>1085</v>
      </c>
      <c r="C59" s="256" t="s">
        <v>954</v>
      </c>
      <c r="D59" s="213"/>
      <c r="E59" s="218">
        <v>705241925</v>
      </c>
      <c r="F59" s="207"/>
      <c r="G59" s="207"/>
      <c r="H59" s="207"/>
      <c r="I59" s="207"/>
      <c r="J59" s="207"/>
      <c r="K59" s="207"/>
      <c r="L59" s="207"/>
      <c r="M59" s="207"/>
      <c r="N59" s="207"/>
      <c r="O59" s="207"/>
      <c r="P59" s="207"/>
      <c r="Q59" s="207"/>
      <c r="R59" s="207"/>
      <c r="S59" s="207"/>
      <c r="T59" s="207"/>
      <c r="U59" s="207"/>
      <c r="V59" s="207"/>
      <c r="W59" s="207"/>
      <c r="X59" s="207"/>
      <c r="Y59" s="210"/>
      <c r="Z59" s="213">
        <f t="shared" si="0"/>
        <v>705241925</v>
      </c>
      <c r="AA59" s="568">
        <f>SUM(Z59:Z64)</f>
        <v>2713407474</v>
      </c>
    </row>
    <row r="60" spans="1:27" ht="24.75" customHeight="1">
      <c r="A60" s="563"/>
      <c r="B60" s="566"/>
      <c r="C60" s="258" t="s">
        <v>955</v>
      </c>
      <c r="D60" s="214"/>
      <c r="E60" s="221">
        <v>714971315</v>
      </c>
      <c r="F60" s="208"/>
      <c r="G60" s="208"/>
      <c r="H60" s="208"/>
      <c r="I60" s="208"/>
      <c r="J60" s="208"/>
      <c r="K60" s="208"/>
      <c r="L60" s="208"/>
      <c r="M60" s="208"/>
      <c r="N60" s="208"/>
      <c r="O60" s="208"/>
      <c r="P60" s="208"/>
      <c r="Q60" s="208"/>
      <c r="R60" s="208"/>
      <c r="S60" s="208"/>
      <c r="T60" s="208"/>
      <c r="U60" s="208"/>
      <c r="V60" s="208"/>
      <c r="W60" s="208"/>
      <c r="X60" s="208"/>
      <c r="Y60" s="211"/>
      <c r="Z60" s="214">
        <f t="shared" si="0"/>
        <v>714971315</v>
      </c>
      <c r="AA60" s="569"/>
    </row>
    <row r="61" spans="1:27" ht="24.75" customHeight="1">
      <c r="A61" s="563"/>
      <c r="B61" s="566"/>
      <c r="C61" s="258" t="s">
        <v>956</v>
      </c>
      <c r="D61" s="214"/>
      <c r="E61" s="221">
        <v>719295217</v>
      </c>
      <c r="F61" s="208"/>
      <c r="G61" s="208"/>
      <c r="H61" s="208"/>
      <c r="I61" s="208"/>
      <c r="J61" s="208"/>
      <c r="K61" s="208"/>
      <c r="L61" s="208"/>
      <c r="M61" s="208"/>
      <c r="N61" s="208"/>
      <c r="O61" s="208"/>
      <c r="P61" s="208"/>
      <c r="Q61" s="208"/>
      <c r="R61" s="208"/>
      <c r="S61" s="208"/>
      <c r="T61" s="208"/>
      <c r="U61" s="208"/>
      <c r="V61" s="208"/>
      <c r="W61" s="208"/>
      <c r="X61" s="208"/>
      <c r="Y61" s="211"/>
      <c r="Z61" s="214">
        <f t="shared" si="0"/>
        <v>719295217</v>
      </c>
      <c r="AA61" s="569"/>
    </row>
    <row r="62" spans="1:27" ht="24.75" customHeight="1">
      <c r="A62" s="563"/>
      <c r="B62" s="566"/>
      <c r="C62" s="258" t="s">
        <v>957</v>
      </c>
      <c r="D62" s="214"/>
      <c r="E62" s="221">
        <v>408287081</v>
      </c>
      <c r="F62" s="208"/>
      <c r="G62" s="208"/>
      <c r="H62" s="208"/>
      <c r="I62" s="208"/>
      <c r="J62" s="208"/>
      <c r="K62" s="208"/>
      <c r="L62" s="208"/>
      <c r="M62" s="208"/>
      <c r="N62" s="208"/>
      <c r="O62" s="208"/>
      <c r="P62" s="208"/>
      <c r="Q62" s="208"/>
      <c r="R62" s="208"/>
      <c r="S62" s="208"/>
      <c r="T62" s="208"/>
      <c r="U62" s="208"/>
      <c r="V62" s="208"/>
      <c r="W62" s="208"/>
      <c r="X62" s="208"/>
      <c r="Y62" s="211"/>
      <c r="Z62" s="214">
        <f t="shared" si="0"/>
        <v>408287081</v>
      </c>
      <c r="AA62" s="569"/>
    </row>
    <row r="63" spans="1:27" ht="24.75" customHeight="1">
      <c r="A63" s="563"/>
      <c r="B63" s="566"/>
      <c r="C63" s="258" t="s">
        <v>958</v>
      </c>
      <c r="D63" s="214"/>
      <c r="E63" s="221">
        <v>81261990</v>
      </c>
      <c r="F63" s="208"/>
      <c r="G63" s="208"/>
      <c r="H63" s="208"/>
      <c r="I63" s="208"/>
      <c r="J63" s="208"/>
      <c r="K63" s="208"/>
      <c r="L63" s="208"/>
      <c r="M63" s="208"/>
      <c r="N63" s="208"/>
      <c r="O63" s="208"/>
      <c r="P63" s="208"/>
      <c r="Q63" s="208"/>
      <c r="R63" s="208"/>
      <c r="S63" s="208"/>
      <c r="T63" s="208"/>
      <c r="U63" s="208"/>
      <c r="V63" s="208"/>
      <c r="W63" s="208"/>
      <c r="X63" s="208"/>
      <c r="Y63" s="211"/>
      <c r="Z63" s="214">
        <f t="shared" si="0"/>
        <v>81261990</v>
      </c>
      <c r="AA63" s="569"/>
    </row>
    <row r="64" spans="1:27" ht="24.75" customHeight="1" thickBot="1">
      <c r="A64" s="564"/>
      <c r="B64" s="567"/>
      <c r="C64" s="259" t="s">
        <v>959</v>
      </c>
      <c r="D64" s="215"/>
      <c r="E64" s="222">
        <v>84349946</v>
      </c>
      <c r="F64" s="209"/>
      <c r="G64" s="209"/>
      <c r="H64" s="209"/>
      <c r="I64" s="209"/>
      <c r="J64" s="209"/>
      <c r="K64" s="209"/>
      <c r="L64" s="209"/>
      <c r="M64" s="209"/>
      <c r="N64" s="209"/>
      <c r="O64" s="209"/>
      <c r="P64" s="209"/>
      <c r="Q64" s="209"/>
      <c r="R64" s="209"/>
      <c r="S64" s="209"/>
      <c r="T64" s="209"/>
      <c r="U64" s="209"/>
      <c r="V64" s="209"/>
      <c r="W64" s="209"/>
      <c r="X64" s="209"/>
      <c r="Y64" s="212"/>
      <c r="Z64" s="215">
        <f t="shared" si="0"/>
        <v>84349946</v>
      </c>
      <c r="AA64" s="570"/>
    </row>
    <row r="65" spans="1:27" ht="24.75" customHeight="1">
      <c r="A65" s="562" t="s">
        <v>726</v>
      </c>
      <c r="B65" s="565" t="s">
        <v>966</v>
      </c>
      <c r="C65" s="256" t="s">
        <v>954</v>
      </c>
      <c r="D65" s="213"/>
      <c r="E65" s="207"/>
      <c r="F65" s="207"/>
      <c r="G65" s="218">
        <v>195719000</v>
      </c>
      <c r="H65" s="207"/>
      <c r="I65" s="207"/>
      <c r="J65" s="207"/>
      <c r="K65" s="207"/>
      <c r="L65" s="207"/>
      <c r="M65" s="207"/>
      <c r="N65" s="207"/>
      <c r="O65" s="207"/>
      <c r="P65" s="207"/>
      <c r="Q65" s="207"/>
      <c r="R65" s="207"/>
      <c r="S65" s="207"/>
      <c r="T65" s="207"/>
      <c r="U65" s="207"/>
      <c r="V65" s="207"/>
      <c r="W65" s="207"/>
      <c r="X65" s="207"/>
      <c r="Y65" s="210"/>
      <c r="Z65" s="213">
        <f t="shared" si="0"/>
        <v>195719000</v>
      </c>
      <c r="AA65" s="568">
        <f>SUM(Z65:Z70)</f>
        <v>1291689750.8</v>
      </c>
    </row>
    <row r="66" spans="1:27" ht="24.75" customHeight="1">
      <c r="A66" s="563"/>
      <c r="B66" s="566"/>
      <c r="C66" s="258" t="s">
        <v>955</v>
      </c>
      <c r="D66" s="214"/>
      <c r="E66" s="208"/>
      <c r="F66" s="208"/>
      <c r="G66" s="221">
        <v>203156322</v>
      </c>
      <c r="H66" s="208"/>
      <c r="I66" s="208"/>
      <c r="J66" s="208"/>
      <c r="K66" s="208"/>
      <c r="L66" s="208"/>
      <c r="M66" s="208"/>
      <c r="N66" s="208"/>
      <c r="O66" s="208"/>
      <c r="P66" s="208"/>
      <c r="Q66" s="208"/>
      <c r="R66" s="208"/>
      <c r="S66" s="208"/>
      <c r="T66" s="208"/>
      <c r="U66" s="208"/>
      <c r="V66" s="208"/>
      <c r="W66" s="208"/>
      <c r="X66" s="208"/>
      <c r="Y66" s="211"/>
      <c r="Z66" s="214">
        <f t="shared" si="0"/>
        <v>203156322</v>
      </c>
      <c r="AA66" s="569"/>
    </row>
    <row r="67" spans="1:27" ht="24.75" customHeight="1">
      <c r="A67" s="563"/>
      <c r="B67" s="566"/>
      <c r="C67" s="258" t="s">
        <v>956</v>
      </c>
      <c r="D67" s="214"/>
      <c r="E67" s="208"/>
      <c r="F67" s="208"/>
      <c r="G67" s="221">
        <v>210876262.40000001</v>
      </c>
      <c r="H67" s="208"/>
      <c r="I67" s="208"/>
      <c r="J67" s="208"/>
      <c r="K67" s="208"/>
      <c r="L67" s="208"/>
      <c r="M67" s="208"/>
      <c r="N67" s="208"/>
      <c r="O67" s="208"/>
      <c r="P67" s="208"/>
      <c r="Q67" s="208"/>
      <c r="R67" s="208"/>
      <c r="S67" s="208"/>
      <c r="T67" s="208"/>
      <c r="U67" s="208"/>
      <c r="V67" s="208"/>
      <c r="W67" s="208"/>
      <c r="X67" s="208"/>
      <c r="Y67" s="211"/>
      <c r="Z67" s="214">
        <f t="shared" si="0"/>
        <v>210876262.40000001</v>
      </c>
      <c r="AA67" s="569"/>
    </row>
    <row r="68" spans="1:27" ht="24.75" customHeight="1">
      <c r="A68" s="563"/>
      <c r="B68" s="566"/>
      <c r="C68" s="258" t="s">
        <v>957</v>
      </c>
      <c r="D68" s="214"/>
      <c r="E68" s="208"/>
      <c r="F68" s="208"/>
      <c r="G68" s="221">
        <v>218889560</v>
      </c>
      <c r="H68" s="208"/>
      <c r="I68" s="208"/>
      <c r="J68" s="208"/>
      <c r="K68" s="208"/>
      <c r="L68" s="208"/>
      <c r="M68" s="208"/>
      <c r="N68" s="208"/>
      <c r="O68" s="208"/>
      <c r="P68" s="208"/>
      <c r="Q68" s="208"/>
      <c r="R68" s="208"/>
      <c r="S68" s="208"/>
      <c r="T68" s="208"/>
      <c r="U68" s="208"/>
      <c r="V68" s="208"/>
      <c r="W68" s="208"/>
      <c r="X68" s="208"/>
      <c r="Y68" s="211"/>
      <c r="Z68" s="214">
        <f t="shared" si="0"/>
        <v>218889560</v>
      </c>
      <c r="AA68" s="569"/>
    </row>
    <row r="69" spans="1:27" ht="24.75" customHeight="1">
      <c r="A69" s="563"/>
      <c r="B69" s="566"/>
      <c r="C69" s="258" t="s">
        <v>958</v>
      </c>
      <c r="D69" s="214"/>
      <c r="E69" s="208"/>
      <c r="F69" s="208"/>
      <c r="G69" s="221">
        <v>227207363.40000001</v>
      </c>
      <c r="H69" s="208"/>
      <c r="I69" s="208"/>
      <c r="J69" s="208"/>
      <c r="K69" s="208"/>
      <c r="L69" s="208"/>
      <c r="M69" s="208"/>
      <c r="N69" s="208"/>
      <c r="O69" s="208"/>
      <c r="P69" s="208"/>
      <c r="Q69" s="208"/>
      <c r="R69" s="208"/>
      <c r="S69" s="208"/>
      <c r="T69" s="208"/>
      <c r="U69" s="208"/>
      <c r="V69" s="208"/>
      <c r="W69" s="208"/>
      <c r="X69" s="208"/>
      <c r="Y69" s="211"/>
      <c r="Z69" s="214">
        <f>SUM(D69:Y69)</f>
        <v>227207363.40000001</v>
      </c>
      <c r="AA69" s="569"/>
    </row>
    <row r="70" spans="1:27" ht="24.75" customHeight="1" thickBot="1">
      <c r="A70" s="564"/>
      <c r="B70" s="567"/>
      <c r="C70" s="259" t="s">
        <v>959</v>
      </c>
      <c r="D70" s="215"/>
      <c r="E70" s="209"/>
      <c r="F70" s="209"/>
      <c r="G70" s="222">
        <v>235841243</v>
      </c>
      <c r="H70" s="209"/>
      <c r="I70" s="209"/>
      <c r="J70" s="209"/>
      <c r="K70" s="209"/>
      <c r="L70" s="209"/>
      <c r="M70" s="209"/>
      <c r="N70" s="209"/>
      <c r="O70" s="209"/>
      <c r="P70" s="209"/>
      <c r="Q70" s="209"/>
      <c r="R70" s="209"/>
      <c r="S70" s="209"/>
      <c r="T70" s="209"/>
      <c r="U70" s="209"/>
      <c r="V70" s="209"/>
      <c r="W70" s="209"/>
      <c r="X70" s="209"/>
      <c r="Y70" s="212"/>
      <c r="Z70" s="215">
        <f>SUM(D70:Y70)</f>
        <v>235841243</v>
      </c>
      <c r="AA70" s="570"/>
    </row>
    <row r="71" spans="1:27" ht="24.75" customHeight="1">
      <c r="A71" s="562" t="s">
        <v>725</v>
      </c>
      <c r="B71" s="565" t="s">
        <v>967</v>
      </c>
      <c r="C71" s="256" t="s">
        <v>954</v>
      </c>
      <c r="D71" s="213"/>
      <c r="E71" s="207"/>
      <c r="F71" s="207"/>
      <c r="G71" s="207"/>
      <c r="H71" s="207"/>
      <c r="I71" s="207"/>
      <c r="J71" s="207"/>
      <c r="K71" s="207"/>
      <c r="L71" s="207"/>
      <c r="M71" s="207"/>
      <c r="N71" s="207"/>
      <c r="O71" s="218">
        <v>92857514</v>
      </c>
      <c r="P71" s="207"/>
      <c r="Q71" s="207"/>
      <c r="R71" s="207"/>
      <c r="S71" s="207"/>
      <c r="T71" s="207"/>
      <c r="U71" s="207"/>
      <c r="V71" s="207"/>
      <c r="W71" s="207"/>
      <c r="X71" s="207"/>
      <c r="Y71" s="210"/>
      <c r="Z71" s="213">
        <f t="shared" ref="Z71:Z130" si="1">SUM(D71:Y71)</f>
        <v>92857514</v>
      </c>
      <c r="AA71" s="568">
        <f>SUM(Z71:Z76)</f>
        <v>569759088</v>
      </c>
    </row>
    <row r="72" spans="1:27" ht="24.75" customHeight="1">
      <c r="A72" s="563"/>
      <c r="B72" s="566"/>
      <c r="C72" s="258" t="s">
        <v>955</v>
      </c>
      <c r="D72" s="214"/>
      <c r="E72" s="214"/>
      <c r="F72" s="214"/>
      <c r="G72" s="208"/>
      <c r="H72" s="208"/>
      <c r="I72" s="208"/>
      <c r="J72" s="208"/>
      <c r="K72" s="208"/>
      <c r="L72" s="208"/>
      <c r="M72" s="208"/>
      <c r="N72" s="208"/>
      <c r="O72" s="221">
        <v>96030248</v>
      </c>
      <c r="P72" s="208"/>
      <c r="Q72" s="208"/>
      <c r="R72" s="208"/>
      <c r="S72" s="208"/>
      <c r="T72" s="208"/>
      <c r="U72" s="208"/>
      <c r="V72" s="208"/>
      <c r="W72" s="208"/>
      <c r="X72" s="208"/>
      <c r="Y72" s="211"/>
      <c r="Z72" s="214">
        <f t="shared" si="1"/>
        <v>96030248</v>
      </c>
      <c r="AA72" s="569"/>
    </row>
    <row r="73" spans="1:27" ht="24.75" customHeight="1">
      <c r="A73" s="563"/>
      <c r="B73" s="566"/>
      <c r="C73" s="258" t="s">
        <v>956</v>
      </c>
      <c r="D73" s="214"/>
      <c r="E73" s="214"/>
      <c r="F73" s="214"/>
      <c r="G73" s="208"/>
      <c r="H73" s="208"/>
      <c r="I73" s="208"/>
      <c r="J73" s="208"/>
      <c r="K73" s="208"/>
      <c r="L73" s="208"/>
      <c r="M73" s="208"/>
      <c r="N73" s="208"/>
      <c r="O73" s="221">
        <v>89959032</v>
      </c>
      <c r="P73" s="208"/>
      <c r="Q73" s="208"/>
      <c r="R73" s="208"/>
      <c r="S73" s="208"/>
      <c r="T73" s="208"/>
      <c r="U73" s="208"/>
      <c r="V73" s="208"/>
      <c r="W73" s="208"/>
      <c r="X73" s="208"/>
      <c r="Y73" s="211"/>
      <c r="Z73" s="214">
        <f t="shared" si="1"/>
        <v>89959032</v>
      </c>
      <c r="AA73" s="569"/>
    </row>
    <row r="74" spans="1:27" ht="24.75" customHeight="1">
      <c r="A74" s="563"/>
      <c r="B74" s="566"/>
      <c r="C74" s="258" t="s">
        <v>957</v>
      </c>
      <c r="D74" s="214"/>
      <c r="E74" s="214"/>
      <c r="F74" s="214"/>
      <c r="G74" s="208"/>
      <c r="H74" s="208"/>
      <c r="I74" s="208"/>
      <c r="J74" s="208"/>
      <c r="K74" s="208"/>
      <c r="L74" s="208"/>
      <c r="M74" s="208"/>
      <c r="N74" s="208"/>
      <c r="O74" s="221">
        <v>93377475</v>
      </c>
      <c r="P74" s="208"/>
      <c r="Q74" s="208"/>
      <c r="R74" s="208"/>
      <c r="S74" s="208"/>
      <c r="T74" s="208"/>
      <c r="U74" s="208"/>
      <c r="V74" s="208"/>
      <c r="W74" s="208"/>
      <c r="X74" s="208"/>
      <c r="Y74" s="211"/>
      <c r="Z74" s="214">
        <f t="shared" si="1"/>
        <v>93377475</v>
      </c>
      <c r="AA74" s="569"/>
    </row>
    <row r="75" spans="1:27" ht="24.75" customHeight="1">
      <c r="A75" s="563"/>
      <c r="B75" s="566"/>
      <c r="C75" s="258" t="s">
        <v>958</v>
      </c>
      <c r="D75" s="214"/>
      <c r="E75" s="214"/>
      <c r="F75" s="214"/>
      <c r="G75" s="208"/>
      <c r="H75" s="208"/>
      <c r="I75" s="208"/>
      <c r="J75" s="208"/>
      <c r="K75" s="208"/>
      <c r="L75" s="208"/>
      <c r="M75" s="208"/>
      <c r="N75" s="208"/>
      <c r="O75" s="221">
        <v>96925819</v>
      </c>
      <c r="P75" s="208"/>
      <c r="Q75" s="208"/>
      <c r="R75" s="208"/>
      <c r="S75" s="208"/>
      <c r="T75" s="208"/>
      <c r="U75" s="208"/>
      <c r="V75" s="208"/>
      <c r="W75" s="208"/>
      <c r="X75" s="208"/>
      <c r="Y75" s="211"/>
      <c r="Z75" s="214">
        <f t="shared" si="1"/>
        <v>96925819</v>
      </c>
      <c r="AA75" s="569"/>
    </row>
    <row r="76" spans="1:27" ht="24.75" customHeight="1" thickBot="1">
      <c r="A76" s="564"/>
      <c r="B76" s="567"/>
      <c r="C76" s="259" t="s">
        <v>959</v>
      </c>
      <c r="D76" s="215"/>
      <c r="E76" s="215"/>
      <c r="F76" s="215"/>
      <c r="G76" s="209"/>
      <c r="H76" s="209"/>
      <c r="I76" s="209"/>
      <c r="J76" s="209"/>
      <c r="K76" s="209"/>
      <c r="L76" s="209"/>
      <c r="M76" s="209"/>
      <c r="N76" s="209"/>
      <c r="O76" s="222">
        <v>100609000</v>
      </c>
      <c r="P76" s="209"/>
      <c r="Q76" s="209"/>
      <c r="R76" s="209"/>
      <c r="S76" s="209"/>
      <c r="T76" s="209"/>
      <c r="U76" s="209"/>
      <c r="V76" s="209"/>
      <c r="W76" s="209"/>
      <c r="X76" s="209"/>
      <c r="Y76" s="212"/>
      <c r="Z76" s="215">
        <f t="shared" si="1"/>
        <v>100609000</v>
      </c>
      <c r="AA76" s="570"/>
    </row>
    <row r="77" spans="1:27" ht="24.75" customHeight="1">
      <c r="A77" s="562" t="s">
        <v>724</v>
      </c>
      <c r="B77" s="565" t="s">
        <v>968</v>
      </c>
      <c r="C77" s="256" t="s">
        <v>954</v>
      </c>
      <c r="D77" s="213"/>
      <c r="E77" s="213"/>
      <c r="F77" s="207"/>
      <c r="G77" s="207"/>
      <c r="H77" s="218">
        <v>1124301000</v>
      </c>
      <c r="I77" s="207"/>
      <c r="J77" s="207"/>
      <c r="K77" s="207"/>
      <c r="L77" s="207"/>
      <c r="M77" s="207"/>
      <c r="N77" s="207"/>
      <c r="O77" s="207"/>
      <c r="P77" s="207"/>
      <c r="Q77" s="207"/>
      <c r="R77" s="207"/>
      <c r="S77" s="207"/>
      <c r="T77" s="207"/>
      <c r="U77" s="207"/>
      <c r="V77" s="207"/>
      <c r="W77" s="207"/>
      <c r="X77" s="207"/>
      <c r="Y77" s="210"/>
      <c r="Z77" s="213">
        <f t="shared" si="1"/>
        <v>1124301000</v>
      </c>
      <c r="AA77" s="568">
        <f>SUM(Z77:Z82)</f>
        <v>6524731638</v>
      </c>
    </row>
    <row r="78" spans="1:27" ht="24.75" customHeight="1">
      <c r="A78" s="563"/>
      <c r="B78" s="566"/>
      <c r="C78" s="258" t="s">
        <v>955</v>
      </c>
      <c r="D78" s="214"/>
      <c r="E78" s="214"/>
      <c r="F78" s="208"/>
      <c r="G78" s="208"/>
      <c r="H78" s="221">
        <v>1158057365</v>
      </c>
      <c r="I78" s="208"/>
      <c r="J78" s="208"/>
      <c r="K78" s="208"/>
      <c r="L78" s="208"/>
      <c r="M78" s="208"/>
      <c r="N78" s="208"/>
      <c r="O78" s="208"/>
      <c r="P78" s="208"/>
      <c r="Q78" s="208"/>
      <c r="R78" s="208"/>
      <c r="S78" s="208"/>
      <c r="T78" s="208"/>
      <c r="U78" s="208"/>
      <c r="V78" s="208"/>
      <c r="W78" s="208"/>
      <c r="X78" s="208"/>
      <c r="Y78" s="211"/>
      <c r="Z78" s="214">
        <f t="shared" si="1"/>
        <v>1158057365</v>
      </c>
      <c r="AA78" s="569"/>
    </row>
    <row r="79" spans="1:27" ht="24.75" customHeight="1">
      <c r="A79" s="563"/>
      <c r="B79" s="566"/>
      <c r="C79" s="258" t="s">
        <v>956</v>
      </c>
      <c r="D79" s="214"/>
      <c r="E79" s="214"/>
      <c r="F79" s="208"/>
      <c r="G79" s="208"/>
      <c r="H79" s="221">
        <v>1192740951</v>
      </c>
      <c r="I79" s="208"/>
      <c r="J79" s="208"/>
      <c r="K79" s="208"/>
      <c r="L79" s="208"/>
      <c r="M79" s="208"/>
      <c r="N79" s="208"/>
      <c r="O79" s="208"/>
      <c r="P79" s="208"/>
      <c r="Q79" s="208"/>
      <c r="R79" s="208"/>
      <c r="S79" s="208"/>
      <c r="T79" s="208"/>
      <c r="U79" s="208"/>
      <c r="V79" s="208"/>
      <c r="W79" s="208"/>
      <c r="X79" s="208"/>
      <c r="Y79" s="211"/>
      <c r="Z79" s="214">
        <f t="shared" si="1"/>
        <v>1192740951</v>
      </c>
      <c r="AA79" s="569"/>
    </row>
    <row r="80" spans="1:27" ht="24.75" customHeight="1">
      <c r="A80" s="563"/>
      <c r="B80" s="566"/>
      <c r="C80" s="258" t="s">
        <v>957</v>
      </c>
      <c r="D80" s="214"/>
      <c r="E80" s="214"/>
      <c r="F80" s="208"/>
      <c r="G80" s="208"/>
      <c r="H80" s="221">
        <v>1014784205</v>
      </c>
      <c r="I80" s="208"/>
      <c r="J80" s="208"/>
      <c r="K80" s="208"/>
      <c r="L80" s="208"/>
      <c r="M80" s="208"/>
      <c r="N80" s="208"/>
      <c r="O80" s="208"/>
      <c r="P80" s="208"/>
      <c r="Q80" s="208"/>
      <c r="R80" s="208"/>
      <c r="S80" s="208"/>
      <c r="T80" s="208"/>
      <c r="U80" s="208"/>
      <c r="V80" s="208"/>
      <c r="W80" s="208"/>
      <c r="X80" s="208"/>
      <c r="Y80" s="211"/>
      <c r="Z80" s="214">
        <f t="shared" si="1"/>
        <v>1014784205</v>
      </c>
      <c r="AA80" s="569"/>
    </row>
    <row r="81" spans="1:27" ht="24.75" customHeight="1">
      <c r="A81" s="563"/>
      <c r="B81" s="566"/>
      <c r="C81" s="258" t="s">
        <v>958</v>
      </c>
      <c r="D81" s="214"/>
      <c r="E81" s="214"/>
      <c r="F81" s="208"/>
      <c r="G81" s="208"/>
      <c r="H81" s="221">
        <v>1014866004</v>
      </c>
      <c r="I81" s="208"/>
      <c r="J81" s="208"/>
      <c r="K81" s="208"/>
      <c r="L81" s="208"/>
      <c r="M81" s="208"/>
      <c r="N81" s="208"/>
      <c r="O81" s="208"/>
      <c r="P81" s="208"/>
      <c r="Q81" s="208"/>
      <c r="R81" s="208"/>
      <c r="S81" s="208"/>
      <c r="T81" s="208"/>
      <c r="U81" s="208"/>
      <c r="V81" s="208"/>
      <c r="W81" s="208"/>
      <c r="X81" s="208"/>
      <c r="Y81" s="211"/>
      <c r="Z81" s="214">
        <f t="shared" si="1"/>
        <v>1014866004</v>
      </c>
      <c r="AA81" s="569"/>
    </row>
    <row r="82" spans="1:27" ht="24.75" customHeight="1" thickBot="1">
      <c r="A82" s="564"/>
      <c r="B82" s="567"/>
      <c r="C82" s="259" t="s">
        <v>959</v>
      </c>
      <c r="D82" s="215"/>
      <c r="E82" s="215"/>
      <c r="F82" s="209"/>
      <c r="G82" s="209"/>
      <c r="H82" s="222">
        <v>1019982113</v>
      </c>
      <c r="I82" s="209"/>
      <c r="J82" s="209"/>
      <c r="K82" s="209"/>
      <c r="L82" s="209"/>
      <c r="M82" s="209"/>
      <c r="N82" s="209"/>
      <c r="O82" s="209"/>
      <c r="P82" s="209"/>
      <c r="Q82" s="209"/>
      <c r="R82" s="209"/>
      <c r="S82" s="209"/>
      <c r="T82" s="209"/>
      <c r="U82" s="209"/>
      <c r="V82" s="209"/>
      <c r="W82" s="209"/>
      <c r="X82" s="209"/>
      <c r="Y82" s="212"/>
      <c r="Z82" s="215">
        <f t="shared" si="1"/>
        <v>1019982113</v>
      </c>
      <c r="AA82" s="570"/>
    </row>
    <row r="83" spans="1:27" ht="24.75" customHeight="1">
      <c r="A83" s="562" t="s">
        <v>723</v>
      </c>
      <c r="B83" s="565" t="s">
        <v>1086</v>
      </c>
      <c r="C83" s="256" t="s">
        <v>954</v>
      </c>
      <c r="D83" s="213"/>
      <c r="E83" s="213"/>
      <c r="F83" s="207"/>
      <c r="G83" s="218">
        <v>180000000</v>
      </c>
      <c r="H83" s="207"/>
      <c r="I83" s="207"/>
      <c r="J83" s="207"/>
      <c r="K83" s="207"/>
      <c r="L83" s="207"/>
      <c r="M83" s="207"/>
      <c r="N83" s="207"/>
      <c r="O83" s="207"/>
      <c r="P83" s="207"/>
      <c r="Q83" s="207"/>
      <c r="R83" s="207"/>
      <c r="S83" s="207"/>
      <c r="T83" s="207"/>
      <c r="U83" s="207"/>
      <c r="V83" s="207"/>
      <c r="W83" s="207"/>
      <c r="X83" s="207"/>
      <c r="Y83" s="210"/>
      <c r="Z83" s="213">
        <f t="shared" si="1"/>
        <v>180000000</v>
      </c>
      <c r="AA83" s="568">
        <f>SUM(Z83:Z88)</f>
        <v>1135971566.8</v>
      </c>
    </row>
    <row r="84" spans="1:27" ht="24.75" customHeight="1">
      <c r="A84" s="563"/>
      <c r="B84" s="566"/>
      <c r="C84" s="258" t="s">
        <v>955</v>
      </c>
      <c r="D84" s="214"/>
      <c r="E84" s="214"/>
      <c r="F84" s="208"/>
      <c r="G84" s="221">
        <v>183800000</v>
      </c>
      <c r="H84" s="208"/>
      <c r="I84" s="208"/>
      <c r="J84" s="208"/>
      <c r="K84" s="208"/>
      <c r="L84" s="208"/>
      <c r="M84" s="208"/>
      <c r="N84" s="208"/>
      <c r="O84" s="208"/>
      <c r="P84" s="208"/>
      <c r="Q84" s="208"/>
      <c r="R84" s="208"/>
      <c r="S84" s="208"/>
      <c r="T84" s="208"/>
      <c r="U84" s="208"/>
      <c r="V84" s="208"/>
      <c r="W84" s="208"/>
      <c r="X84" s="208"/>
      <c r="Y84" s="211"/>
      <c r="Z84" s="214">
        <f t="shared" si="1"/>
        <v>183800000</v>
      </c>
      <c r="AA84" s="569"/>
    </row>
    <row r="85" spans="1:27" ht="24.75" customHeight="1">
      <c r="A85" s="563"/>
      <c r="B85" s="566"/>
      <c r="C85" s="258" t="s">
        <v>956</v>
      </c>
      <c r="D85" s="214"/>
      <c r="E85" s="214"/>
      <c r="F85" s="208"/>
      <c r="G85" s="221">
        <v>187744400</v>
      </c>
      <c r="H85" s="208"/>
      <c r="I85" s="208"/>
      <c r="J85" s="208"/>
      <c r="K85" s="208"/>
      <c r="L85" s="208"/>
      <c r="M85" s="208"/>
      <c r="N85" s="208"/>
      <c r="O85" s="208"/>
      <c r="P85" s="208"/>
      <c r="Q85" s="208"/>
      <c r="R85" s="208"/>
      <c r="S85" s="208"/>
      <c r="T85" s="208"/>
      <c r="U85" s="208"/>
      <c r="V85" s="208"/>
      <c r="W85" s="208"/>
      <c r="X85" s="208"/>
      <c r="Y85" s="211"/>
      <c r="Z85" s="214">
        <f t="shared" si="1"/>
        <v>187744400</v>
      </c>
      <c r="AA85" s="569"/>
    </row>
    <row r="86" spans="1:27" ht="24.75" customHeight="1">
      <c r="A86" s="563"/>
      <c r="B86" s="566"/>
      <c r="C86" s="258" t="s">
        <v>957</v>
      </c>
      <c r="D86" s="214"/>
      <c r="E86" s="214"/>
      <c r="F86" s="208"/>
      <c r="G86" s="221">
        <v>191838687.40000001</v>
      </c>
      <c r="H86" s="208"/>
      <c r="I86" s="208"/>
      <c r="J86" s="208"/>
      <c r="K86" s="208"/>
      <c r="L86" s="208"/>
      <c r="M86" s="208"/>
      <c r="N86" s="208"/>
      <c r="O86" s="208"/>
      <c r="P86" s="208"/>
      <c r="Q86" s="208"/>
      <c r="R86" s="208"/>
      <c r="S86" s="208"/>
      <c r="T86" s="208"/>
      <c r="U86" s="208"/>
      <c r="V86" s="208"/>
      <c r="W86" s="208"/>
      <c r="X86" s="208"/>
      <c r="Y86" s="211"/>
      <c r="Z86" s="214">
        <f t="shared" si="1"/>
        <v>191838687.40000001</v>
      </c>
      <c r="AA86" s="569"/>
    </row>
    <row r="87" spans="1:27" ht="24.75" customHeight="1">
      <c r="A87" s="563"/>
      <c r="B87" s="566"/>
      <c r="C87" s="258" t="s">
        <v>958</v>
      </c>
      <c r="D87" s="214"/>
      <c r="E87" s="214"/>
      <c r="F87" s="208"/>
      <c r="G87" s="221">
        <v>196088557</v>
      </c>
      <c r="H87" s="208"/>
      <c r="I87" s="208"/>
      <c r="J87" s="208"/>
      <c r="K87" s="208"/>
      <c r="L87" s="208"/>
      <c r="M87" s="208"/>
      <c r="N87" s="208"/>
      <c r="O87" s="208"/>
      <c r="P87" s="208"/>
      <c r="Q87" s="208"/>
      <c r="R87" s="208"/>
      <c r="S87" s="208"/>
      <c r="T87" s="208"/>
      <c r="U87" s="208"/>
      <c r="V87" s="208"/>
      <c r="W87" s="208"/>
      <c r="X87" s="208"/>
      <c r="Y87" s="211"/>
      <c r="Z87" s="214">
        <f t="shared" si="1"/>
        <v>196088557</v>
      </c>
      <c r="AA87" s="569"/>
    </row>
    <row r="88" spans="1:27" ht="24.75" customHeight="1" thickBot="1">
      <c r="A88" s="564"/>
      <c r="B88" s="567"/>
      <c r="C88" s="259" t="s">
        <v>959</v>
      </c>
      <c r="D88" s="215"/>
      <c r="E88" s="215"/>
      <c r="F88" s="209"/>
      <c r="G88" s="222">
        <v>196499922.40000001</v>
      </c>
      <c r="H88" s="209"/>
      <c r="I88" s="209"/>
      <c r="J88" s="209"/>
      <c r="K88" s="209"/>
      <c r="L88" s="209"/>
      <c r="M88" s="209"/>
      <c r="N88" s="209"/>
      <c r="O88" s="209"/>
      <c r="P88" s="209"/>
      <c r="Q88" s="209"/>
      <c r="R88" s="209"/>
      <c r="S88" s="209"/>
      <c r="T88" s="209"/>
      <c r="U88" s="209"/>
      <c r="V88" s="209"/>
      <c r="W88" s="209"/>
      <c r="X88" s="209"/>
      <c r="Y88" s="212"/>
      <c r="Z88" s="215">
        <f t="shared" si="1"/>
        <v>196499922.40000001</v>
      </c>
      <c r="AA88" s="570"/>
    </row>
    <row r="89" spans="1:27" ht="24.75" customHeight="1">
      <c r="A89" s="562" t="s">
        <v>722</v>
      </c>
      <c r="B89" s="575" t="s">
        <v>969</v>
      </c>
      <c r="C89" s="256" t="s">
        <v>954</v>
      </c>
      <c r="D89" s="213"/>
      <c r="E89" s="213"/>
      <c r="F89" s="213"/>
      <c r="G89" s="207"/>
      <c r="H89" s="207"/>
      <c r="I89" s="207"/>
      <c r="J89" s="207"/>
      <c r="K89" s="207"/>
      <c r="L89" s="207"/>
      <c r="M89" s="207"/>
      <c r="N89" s="218">
        <v>47667000</v>
      </c>
      <c r="O89" s="207"/>
      <c r="P89" s="207"/>
      <c r="Q89" s="207"/>
      <c r="R89" s="207"/>
      <c r="S89" s="207"/>
      <c r="T89" s="207"/>
      <c r="U89" s="207"/>
      <c r="V89" s="207"/>
      <c r="W89" s="207"/>
      <c r="X89" s="207"/>
      <c r="Y89" s="210"/>
      <c r="Z89" s="213">
        <f t="shared" si="1"/>
        <v>47667000</v>
      </c>
      <c r="AA89" s="568">
        <f>SUM(Z89:Z94)</f>
        <v>314588647</v>
      </c>
    </row>
    <row r="90" spans="1:27" ht="24.75" customHeight="1">
      <c r="A90" s="563"/>
      <c r="B90" s="566"/>
      <c r="C90" s="258" t="s">
        <v>955</v>
      </c>
      <c r="D90" s="214"/>
      <c r="E90" s="214"/>
      <c r="F90" s="214"/>
      <c r="G90" s="208"/>
      <c r="H90" s="208"/>
      <c r="I90" s="208"/>
      <c r="J90" s="208"/>
      <c r="K90" s="208"/>
      <c r="L90" s="208"/>
      <c r="M90" s="208"/>
      <c r="N90" s="221">
        <v>49478346</v>
      </c>
      <c r="O90" s="208"/>
      <c r="P90" s="208"/>
      <c r="Q90" s="208"/>
      <c r="R90" s="208"/>
      <c r="S90" s="208"/>
      <c r="T90" s="208"/>
      <c r="U90" s="208"/>
      <c r="V90" s="208"/>
      <c r="W90" s="208"/>
      <c r="X90" s="208"/>
      <c r="Y90" s="211"/>
      <c r="Z90" s="214">
        <f t="shared" si="1"/>
        <v>49478346</v>
      </c>
      <c r="AA90" s="569"/>
    </row>
    <row r="91" spans="1:27" ht="24.75" customHeight="1">
      <c r="A91" s="563"/>
      <c r="B91" s="566"/>
      <c r="C91" s="258" t="s">
        <v>956</v>
      </c>
      <c r="D91" s="214"/>
      <c r="E91" s="214"/>
      <c r="F91" s="214"/>
      <c r="G91" s="208"/>
      <c r="H91" s="208"/>
      <c r="I91" s="208"/>
      <c r="J91" s="208"/>
      <c r="K91" s="208"/>
      <c r="L91" s="208"/>
      <c r="M91" s="208"/>
      <c r="N91" s="221">
        <v>51358523</v>
      </c>
      <c r="O91" s="208"/>
      <c r="P91" s="208"/>
      <c r="Q91" s="208"/>
      <c r="R91" s="208"/>
      <c r="S91" s="208"/>
      <c r="T91" s="208"/>
      <c r="U91" s="208"/>
      <c r="V91" s="208"/>
      <c r="W91" s="208"/>
      <c r="X91" s="208"/>
      <c r="Y91" s="211"/>
      <c r="Z91" s="214">
        <f t="shared" si="1"/>
        <v>51358523</v>
      </c>
      <c r="AA91" s="569"/>
    </row>
    <row r="92" spans="1:27" ht="24.75" customHeight="1">
      <c r="A92" s="563"/>
      <c r="B92" s="566"/>
      <c r="C92" s="258" t="s">
        <v>957</v>
      </c>
      <c r="D92" s="214"/>
      <c r="E92" s="214"/>
      <c r="F92" s="214"/>
      <c r="G92" s="208"/>
      <c r="H92" s="208"/>
      <c r="I92" s="208"/>
      <c r="J92" s="208"/>
      <c r="K92" s="208"/>
      <c r="L92" s="208"/>
      <c r="M92" s="208"/>
      <c r="N92" s="221">
        <v>53310147</v>
      </c>
      <c r="O92" s="208"/>
      <c r="P92" s="208"/>
      <c r="Q92" s="208"/>
      <c r="R92" s="208"/>
      <c r="S92" s="208"/>
      <c r="T92" s="208"/>
      <c r="U92" s="208"/>
      <c r="V92" s="208"/>
      <c r="W92" s="208"/>
      <c r="X92" s="208"/>
      <c r="Y92" s="211"/>
      <c r="Z92" s="214">
        <f t="shared" si="1"/>
        <v>53310147</v>
      </c>
      <c r="AA92" s="569"/>
    </row>
    <row r="93" spans="1:27" ht="24.75" customHeight="1">
      <c r="A93" s="563"/>
      <c r="B93" s="566"/>
      <c r="C93" s="258" t="s">
        <v>958</v>
      </c>
      <c r="D93" s="214"/>
      <c r="E93" s="214"/>
      <c r="F93" s="214"/>
      <c r="G93" s="208"/>
      <c r="H93" s="208"/>
      <c r="I93" s="208"/>
      <c r="J93" s="208"/>
      <c r="K93" s="208"/>
      <c r="L93" s="208"/>
      <c r="M93" s="208"/>
      <c r="N93" s="221">
        <v>55335933</v>
      </c>
      <c r="O93" s="208"/>
      <c r="P93" s="208"/>
      <c r="Q93" s="208"/>
      <c r="R93" s="208"/>
      <c r="S93" s="208"/>
      <c r="T93" s="208"/>
      <c r="U93" s="208"/>
      <c r="V93" s="208"/>
      <c r="W93" s="208"/>
      <c r="X93" s="208"/>
      <c r="Y93" s="211"/>
      <c r="Z93" s="214">
        <f t="shared" si="1"/>
        <v>55335933</v>
      </c>
      <c r="AA93" s="569"/>
    </row>
    <row r="94" spans="1:27" ht="24.75" customHeight="1" thickBot="1">
      <c r="A94" s="564"/>
      <c r="B94" s="567"/>
      <c r="C94" s="259" t="s">
        <v>959</v>
      </c>
      <c r="D94" s="215"/>
      <c r="E94" s="215"/>
      <c r="F94" s="215"/>
      <c r="G94" s="209"/>
      <c r="H94" s="209"/>
      <c r="I94" s="209"/>
      <c r="J94" s="209"/>
      <c r="K94" s="209"/>
      <c r="L94" s="209"/>
      <c r="M94" s="209"/>
      <c r="N94" s="222">
        <v>57438698</v>
      </c>
      <c r="O94" s="209"/>
      <c r="P94" s="209"/>
      <c r="Q94" s="209"/>
      <c r="R94" s="209"/>
      <c r="S94" s="209"/>
      <c r="T94" s="209"/>
      <c r="U94" s="209"/>
      <c r="V94" s="209"/>
      <c r="W94" s="209"/>
      <c r="X94" s="209"/>
      <c r="Y94" s="212"/>
      <c r="Z94" s="215">
        <f t="shared" si="1"/>
        <v>57438698</v>
      </c>
      <c r="AA94" s="570"/>
    </row>
    <row r="95" spans="1:27" ht="24.75" customHeight="1">
      <c r="A95" s="562" t="s">
        <v>721</v>
      </c>
      <c r="B95" s="565" t="s">
        <v>970</v>
      </c>
      <c r="C95" s="256" t="s">
        <v>954</v>
      </c>
      <c r="D95" s="213"/>
      <c r="E95" s="213"/>
      <c r="F95" s="213"/>
      <c r="G95" s="207"/>
      <c r="H95" s="207"/>
      <c r="I95" s="207"/>
      <c r="J95" s="207"/>
      <c r="K95" s="207"/>
      <c r="L95" s="207"/>
      <c r="M95" s="207"/>
      <c r="N95" s="207"/>
      <c r="O95" s="207"/>
      <c r="P95" s="207"/>
      <c r="Q95" s="207"/>
      <c r="R95" s="207"/>
      <c r="S95" s="207"/>
      <c r="T95" s="207"/>
      <c r="U95" s="218">
        <v>368000000</v>
      </c>
      <c r="V95" s="207"/>
      <c r="W95" s="207"/>
      <c r="X95" s="207"/>
      <c r="Y95" s="210"/>
      <c r="Z95" s="213">
        <f t="shared" si="1"/>
        <v>368000000</v>
      </c>
      <c r="AA95" s="568">
        <f>SUM(Z95:Z100)</f>
        <v>1334940684</v>
      </c>
    </row>
    <row r="96" spans="1:27" ht="24.75" customHeight="1">
      <c r="A96" s="563"/>
      <c r="B96" s="566"/>
      <c r="C96" s="258" t="s">
        <v>955</v>
      </c>
      <c r="D96" s="214"/>
      <c r="E96" s="214"/>
      <c r="F96" s="214"/>
      <c r="G96" s="208"/>
      <c r="H96" s="208"/>
      <c r="I96" s="208"/>
      <c r="J96" s="208"/>
      <c r="K96" s="208"/>
      <c r="L96" s="208"/>
      <c r="M96" s="208"/>
      <c r="N96" s="208"/>
      <c r="O96" s="208"/>
      <c r="P96" s="208"/>
      <c r="Q96" s="208"/>
      <c r="R96" s="208"/>
      <c r="S96" s="208"/>
      <c r="T96" s="208"/>
      <c r="U96" s="221">
        <v>375449390</v>
      </c>
      <c r="V96" s="208"/>
      <c r="W96" s="208"/>
      <c r="X96" s="208"/>
      <c r="Y96" s="211"/>
      <c r="Z96" s="214">
        <f t="shared" si="1"/>
        <v>375449390</v>
      </c>
      <c r="AA96" s="569"/>
    </row>
    <row r="97" spans="1:27" ht="24.75" customHeight="1">
      <c r="A97" s="563"/>
      <c r="B97" s="566"/>
      <c r="C97" s="258" t="s">
        <v>956</v>
      </c>
      <c r="D97" s="214"/>
      <c r="E97" s="214"/>
      <c r="F97" s="214"/>
      <c r="G97" s="208"/>
      <c r="H97" s="208"/>
      <c r="I97" s="208"/>
      <c r="J97" s="208"/>
      <c r="K97" s="208"/>
      <c r="L97" s="208"/>
      <c r="M97" s="208"/>
      <c r="N97" s="208"/>
      <c r="O97" s="208"/>
      <c r="P97" s="208"/>
      <c r="Q97" s="208"/>
      <c r="R97" s="208"/>
      <c r="S97" s="208"/>
      <c r="T97" s="208"/>
      <c r="U97" s="221">
        <v>382648577</v>
      </c>
      <c r="V97" s="208"/>
      <c r="W97" s="208"/>
      <c r="X97" s="208"/>
      <c r="Y97" s="211"/>
      <c r="Z97" s="214">
        <f t="shared" si="1"/>
        <v>382648577</v>
      </c>
      <c r="AA97" s="569"/>
    </row>
    <row r="98" spans="1:27" ht="24.75" customHeight="1">
      <c r="A98" s="563"/>
      <c r="B98" s="566"/>
      <c r="C98" s="258" t="s">
        <v>957</v>
      </c>
      <c r="D98" s="214"/>
      <c r="E98" s="214"/>
      <c r="F98" s="214"/>
      <c r="G98" s="208"/>
      <c r="H98" s="208"/>
      <c r="I98" s="208"/>
      <c r="J98" s="208"/>
      <c r="K98" s="208"/>
      <c r="L98" s="208"/>
      <c r="M98" s="208"/>
      <c r="N98" s="208"/>
      <c r="O98" s="208"/>
      <c r="P98" s="208"/>
      <c r="Q98" s="208"/>
      <c r="R98" s="208"/>
      <c r="S98" s="208"/>
      <c r="T98" s="208"/>
      <c r="U98" s="221">
        <v>69183869</v>
      </c>
      <c r="V98" s="208"/>
      <c r="W98" s="208"/>
      <c r="X98" s="208"/>
      <c r="Y98" s="211"/>
      <c r="Z98" s="214">
        <f t="shared" si="1"/>
        <v>69183869</v>
      </c>
      <c r="AA98" s="569"/>
    </row>
    <row r="99" spans="1:27" ht="24.75" customHeight="1">
      <c r="A99" s="563"/>
      <c r="B99" s="566"/>
      <c r="C99" s="258" t="s">
        <v>958</v>
      </c>
      <c r="D99" s="214"/>
      <c r="E99" s="214"/>
      <c r="F99" s="214"/>
      <c r="G99" s="208"/>
      <c r="H99" s="208"/>
      <c r="I99" s="208"/>
      <c r="J99" s="208"/>
      <c r="K99" s="208"/>
      <c r="L99" s="208"/>
      <c r="M99" s="208"/>
      <c r="N99" s="208"/>
      <c r="O99" s="208"/>
      <c r="P99" s="208"/>
      <c r="Q99" s="208"/>
      <c r="R99" s="208"/>
      <c r="S99" s="208"/>
      <c r="T99" s="208"/>
      <c r="U99" s="221">
        <v>69608856</v>
      </c>
      <c r="V99" s="208"/>
      <c r="W99" s="208"/>
      <c r="X99" s="208"/>
      <c r="Y99" s="211"/>
      <c r="Z99" s="214">
        <f t="shared" si="1"/>
        <v>69608856</v>
      </c>
      <c r="AA99" s="569"/>
    </row>
    <row r="100" spans="1:27" ht="24.75" customHeight="1" thickBot="1">
      <c r="A100" s="564"/>
      <c r="B100" s="567"/>
      <c r="C100" s="259" t="s">
        <v>959</v>
      </c>
      <c r="D100" s="215"/>
      <c r="E100" s="215"/>
      <c r="F100" s="215"/>
      <c r="G100" s="209"/>
      <c r="H100" s="209"/>
      <c r="I100" s="209"/>
      <c r="J100" s="209"/>
      <c r="K100" s="209"/>
      <c r="L100" s="209"/>
      <c r="M100" s="209"/>
      <c r="N100" s="209"/>
      <c r="O100" s="209"/>
      <c r="P100" s="209"/>
      <c r="Q100" s="209"/>
      <c r="R100" s="209"/>
      <c r="S100" s="209"/>
      <c r="T100" s="209"/>
      <c r="U100" s="222">
        <v>70049992</v>
      </c>
      <c r="V100" s="209"/>
      <c r="W100" s="209"/>
      <c r="X100" s="209"/>
      <c r="Y100" s="212"/>
      <c r="Z100" s="215">
        <f t="shared" si="1"/>
        <v>70049992</v>
      </c>
      <c r="AA100" s="570"/>
    </row>
    <row r="101" spans="1:27" ht="24.75" customHeight="1">
      <c r="A101" s="562" t="s">
        <v>720</v>
      </c>
      <c r="B101" s="565" t="s">
        <v>971</v>
      </c>
      <c r="C101" s="256" t="s">
        <v>954</v>
      </c>
      <c r="D101" s="213"/>
      <c r="E101" s="213"/>
      <c r="F101" s="213"/>
      <c r="G101" s="207"/>
      <c r="H101" s="207"/>
      <c r="I101" s="207"/>
      <c r="J101" s="218">
        <v>200000000</v>
      </c>
      <c r="K101" s="207"/>
      <c r="L101" s="207"/>
      <c r="M101" s="207"/>
      <c r="N101" s="207"/>
      <c r="O101" s="207"/>
      <c r="P101" s="207"/>
      <c r="Q101" s="207"/>
      <c r="R101" s="207"/>
      <c r="S101" s="207"/>
      <c r="T101" s="207"/>
      <c r="U101" s="207"/>
      <c r="V101" s="207"/>
      <c r="W101" s="207"/>
      <c r="X101" s="207"/>
      <c r="Y101" s="210"/>
      <c r="Z101" s="213">
        <f t="shared" si="1"/>
        <v>200000000</v>
      </c>
      <c r="AA101" s="568">
        <f>SUM(Z101:Z106)</f>
        <v>1319943134</v>
      </c>
    </row>
    <row r="102" spans="1:27" ht="24.75" customHeight="1">
      <c r="A102" s="563"/>
      <c r="B102" s="566"/>
      <c r="C102" s="258" t="s">
        <v>955</v>
      </c>
      <c r="D102" s="214"/>
      <c r="E102" s="214"/>
      <c r="F102" s="214"/>
      <c r="G102" s="208"/>
      <c r="H102" s="208"/>
      <c r="I102" s="208"/>
      <c r="J102" s="221">
        <v>207600000</v>
      </c>
      <c r="K102" s="208"/>
      <c r="L102" s="208"/>
      <c r="M102" s="208"/>
      <c r="N102" s="208"/>
      <c r="O102" s="208"/>
      <c r="P102" s="208"/>
      <c r="Q102" s="208"/>
      <c r="R102" s="208"/>
      <c r="S102" s="208"/>
      <c r="T102" s="208"/>
      <c r="U102" s="208"/>
      <c r="V102" s="208"/>
      <c r="W102" s="208"/>
      <c r="X102" s="208"/>
      <c r="Y102" s="211"/>
      <c r="Z102" s="214">
        <f t="shared" si="1"/>
        <v>207600000</v>
      </c>
      <c r="AA102" s="569"/>
    </row>
    <row r="103" spans="1:27" ht="24.75" customHeight="1">
      <c r="A103" s="563"/>
      <c r="B103" s="566"/>
      <c r="C103" s="258" t="s">
        <v>956</v>
      </c>
      <c r="D103" s="214"/>
      <c r="E103" s="214"/>
      <c r="F103" s="214"/>
      <c r="G103" s="208"/>
      <c r="H103" s="208"/>
      <c r="I103" s="208"/>
      <c r="J103" s="221">
        <v>215488800</v>
      </c>
      <c r="K103" s="208"/>
      <c r="L103" s="208"/>
      <c r="M103" s="208"/>
      <c r="N103" s="208"/>
      <c r="O103" s="208"/>
      <c r="P103" s="208"/>
      <c r="Q103" s="208"/>
      <c r="R103" s="208"/>
      <c r="S103" s="208"/>
      <c r="T103" s="208"/>
      <c r="U103" s="208"/>
      <c r="V103" s="208"/>
      <c r="W103" s="208"/>
      <c r="X103" s="208"/>
      <c r="Y103" s="211"/>
      <c r="Z103" s="214">
        <f t="shared" si="1"/>
        <v>215488800</v>
      </c>
      <c r="AA103" s="569"/>
    </row>
    <row r="104" spans="1:27" ht="24.75" customHeight="1">
      <c r="A104" s="563"/>
      <c r="B104" s="566"/>
      <c r="C104" s="258" t="s">
        <v>957</v>
      </c>
      <c r="D104" s="214"/>
      <c r="E104" s="214"/>
      <c r="F104" s="214"/>
      <c r="G104" s="208"/>
      <c r="H104" s="208"/>
      <c r="I104" s="208"/>
      <c r="J104" s="221">
        <v>223677374</v>
      </c>
      <c r="K104" s="208"/>
      <c r="L104" s="208"/>
      <c r="M104" s="208"/>
      <c r="N104" s="208"/>
      <c r="O104" s="208"/>
      <c r="P104" s="208"/>
      <c r="Q104" s="208"/>
      <c r="R104" s="208"/>
      <c r="S104" s="208"/>
      <c r="T104" s="208"/>
      <c r="U104" s="208"/>
      <c r="V104" s="208"/>
      <c r="W104" s="208"/>
      <c r="X104" s="208"/>
      <c r="Y104" s="211"/>
      <c r="Z104" s="214">
        <f t="shared" si="1"/>
        <v>223677374</v>
      </c>
      <c r="AA104" s="569"/>
    </row>
    <row r="105" spans="1:27" ht="24.75" customHeight="1">
      <c r="A105" s="563"/>
      <c r="B105" s="566"/>
      <c r="C105" s="258" t="s">
        <v>958</v>
      </c>
      <c r="D105" s="214"/>
      <c r="E105" s="214"/>
      <c r="F105" s="214"/>
      <c r="G105" s="208"/>
      <c r="H105" s="208"/>
      <c r="I105" s="208"/>
      <c r="J105" s="221">
        <v>232177115</v>
      </c>
      <c r="K105" s="208"/>
      <c r="L105" s="208"/>
      <c r="M105" s="208"/>
      <c r="N105" s="208"/>
      <c r="O105" s="208"/>
      <c r="P105" s="208"/>
      <c r="Q105" s="208"/>
      <c r="R105" s="208"/>
      <c r="S105" s="208"/>
      <c r="T105" s="208"/>
      <c r="U105" s="208"/>
      <c r="V105" s="208"/>
      <c r="W105" s="208"/>
      <c r="X105" s="208"/>
      <c r="Y105" s="211"/>
      <c r="Z105" s="214">
        <f t="shared" si="1"/>
        <v>232177115</v>
      </c>
      <c r="AA105" s="569"/>
    </row>
    <row r="106" spans="1:27" ht="24.75" customHeight="1" thickBot="1">
      <c r="A106" s="564"/>
      <c r="B106" s="567"/>
      <c r="C106" s="259" t="s">
        <v>959</v>
      </c>
      <c r="D106" s="215"/>
      <c r="E106" s="215"/>
      <c r="F106" s="215"/>
      <c r="G106" s="209"/>
      <c r="H106" s="209"/>
      <c r="I106" s="209"/>
      <c r="J106" s="222">
        <v>240999845</v>
      </c>
      <c r="K106" s="209"/>
      <c r="L106" s="209"/>
      <c r="M106" s="209"/>
      <c r="N106" s="209"/>
      <c r="O106" s="209"/>
      <c r="P106" s="209"/>
      <c r="Q106" s="209"/>
      <c r="R106" s="209"/>
      <c r="S106" s="209"/>
      <c r="T106" s="209"/>
      <c r="U106" s="209"/>
      <c r="V106" s="209"/>
      <c r="W106" s="209"/>
      <c r="X106" s="209"/>
      <c r="Y106" s="212"/>
      <c r="Z106" s="215">
        <f t="shared" si="1"/>
        <v>240999845</v>
      </c>
      <c r="AA106" s="570"/>
    </row>
    <row r="107" spans="1:27" ht="24.75" customHeight="1">
      <c r="A107" s="562" t="s">
        <v>719</v>
      </c>
      <c r="B107" s="565" t="s">
        <v>972</v>
      </c>
      <c r="C107" s="256" t="s">
        <v>954</v>
      </c>
      <c r="D107" s="213"/>
      <c r="E107" s="213"/>
      <c r="F107" s="213"/>
      <c r="G107" s="207"/>
      <c r="H107" s="207"/>
      <c r="I107" s="207"/>
      <c r="J107" s="207"/>
      <c r="K107" s="207"/>
      <c r="L107" s="207"/>
      <c r="M107" s="207"/>
      <c r="N107" s="207"/>
      <c r="O107" s="207"/>
      <c r="P107" s="218">
        <v>448521648</v>
      </c>
      <c r="Q107" s="207"/>
      <c r="R107" s="207"/>
      <c r="S107" s="207"/>
      <c r="T107" s="207"/>
      <c r="U107" s="207"/>
      <c r="V107" s="207"/>
      <c r="W107" s="207"/>
      <c r="X107" s="207"/>
      <c r="Y107" s="210"/>
      <c r="Z107" s="213">
        <f t="shared" si="1"/>
        <v>448521648</v>
      </c>
      <c r="AA107" s="568">
        <f>SUM(Z107:Z112)</f>
        <v>2665133110.8000002</v>
      </c>
    </row>
    <row r="108" spans="1:27" ht="24.75" customHeight="1">
      <c r="A108" s="563"/>
      <c r="B108" s="566"/>
      <c r="C108" s="258" t="s">
        <v>955</v>
      </c>
      <c r="D108" s="214"/>
      <c r="E108" s="214"/>
      <c r="F108" s="214"/>
      <c r="G108" s="208"/>
      <c r="H108" s="208"/>
      <c r="I108" s="208"/>
      <c r="J108" s="208"/>
      <c r="K108" s="208"/>
      <c r="L108" s="208"/>
      <c r="M108" s="208"/>
      <c r="N108" s="208"/>
      <c r="O108" s="208"/>
      <c r="P108" s="221">
        <v>464359155.39999998</v>
      </c>
      <c r="Q108" s="208"/>
      <c r="R108" s="208"/>
      <c r="S108" s="208"/>
      <c r="T108" s="208"/>
      <c r="U108" s="208"/>
      <c r="V108" s="208"/>
      <c r="W108" s="208"/>
      <c r="X108" s="208"/>
      <c r="Y108" s="211"/>
      <c r="Z108" s="214">
        <f t="shared" si="1"/>
        <v>464359155.39999998</v>
      </c>
      <c r="AA108" s="569"/>
    </row>
    <row r="109" spans="1:27" ht="24.75" customHeight="1">
      <c r="A109" s="563"/>
      <c r="B109" s="566"/>
      <c r="C109" s="258" t="s">
        <v>956</v>
      </c>
      <c r="D109" s="214"/>
      <c r="E109" s="214"/>
      <c r="F109" s="214"/>
      <c r="G109" s="208"/>
      <c r="H109" s="208"/>
      <c r="I109" s="208"/>
      <c r="J109" s="208"/>
      <c r="K109" s="208"/>
      <c r="L109" s="208"/>
      <c r="M109" s="208"/>
      <c r="N109" s="208"/>
      <c r="O109" s="208"/>
      <c r="P109" s="221">
        <v>480649940</v>
      </c>
      <c r="Q109" s="208"/>
      <c r="R109" s="208"/>
      <c r="S109" s="208"/>
      <c r="T109" s="208"/>
      <c r="U109" s="208"/>
      <c r="V109" s="208"/>
      <c r="W109" s="208"/>
      <c r="X109" s="208"/>
      <c r="Y109" s="211"/>
      <c r="Z109" s="214">
        <f t="shared" si="1"/>
        <v>480649940</v>
      </c>
      <c r="AA109" s="569"/>
    </row>
    <row r="110" spans="1:27" ht="24.75" customHeight="1">
      <c r="A110" s="563"/>
      <c r="B110" s="566"/>
      <c r="C110" s="258" t="s">
        <v>957</v>
      </c>
      <c r="D110" s="214"/>
      <c r="E110" s="214"/>
      <c r="F110" s="214"/>
      <c r="G110" s="208"/>
      <c r="H110" s="208"/>
      <c r="I110" s="208"/>
      <c r="J110" s="208"/>
      <c r="K110" s="208"/>
      <c r="L110" s="208"/>
      <c r="M110" s="208"/>
      <c r="N110" s="208"/>
      <c r="O110" s="208"/>
      <c r="P110" s="221">
        <v>408160881</v>
      </c>
      <c r="Q110" s="208"/>
      <c r="R110" s="208"/>
      <c r="S110" s="208"/>
      <c r="T110" s="208"/>
      <c r="U110" s="208"/>
      <c r="V110" s="208"/>
      <c r="W110" s="208"/>
      <c r="X110" s="208"/>
      <c r="Y110" s="211"/>
      <c r="Z110" s="214">
        <f t="shared" si="1"/>
        <v>408160881</v>
      </c>
      <c r="AA110" s="569"/>
    </row>
    <row r="111" spans="1:27" ht="24.75" customHeight="1">
      <c r="A111" s="563"/>
      <c r="B111" s="566"/>
      <c r="C111" s="258" t="s">
        <v>958</v>
      </c>
      <c r="D111" s="214"/>
      <c r="E111" s="214"/>
      <c r="F111" s="214"/>
      <c r="G111" s="208"/>
      <c r="H111" s="208"/>
      <c r="I111" s="208"/>
      <c r="J111" s="208"/>
      <c r="K111" s="208"/>
      <c r="L111" s="208"/>
      <c r="M111" s="208"/>
      <c r="N111" s="208"/>
      <c r="O111" s="208"/>
      <c r="P111" s="221">
        <v>423670994.39999998</v>
      </c>
      <c r="Q111" s="208"/>
      <c r="R111" s="208"/>
      <c r="S111" s="208"/>
      <c r="T111" s="208"/>
      <c r="U111" s="208"/>
      <c r="V111" s="208"/>
      <c r="W111" s="208"/>
      <c r="X111" s="208"/>
      <c r="Y111" s="211"/>
      <c r="Z111" s="214">
        <f t="shared" si="1"/>
        <v>423670994.39999998</v>
      </c>
      <c r="AA111" s="569"/>
    </row>
    <row r="112" spans="1:27" ht="24.75" customHeight="1" thickBot="1">
      <c r="A112" s="564"/>
      <c r="B112" s="567"/>
      <c r="C112" s="259" t="s">
        <v>959</v>
      </c>
      <c r="D112" s="215"/>
      <c r="E112" s="215"/>
      <c r="F112" s="215"/>
      <c r="G112" s="209"/>
      <c r="H112" s="209"/>
      <c r="I112" s="209"/>
      <c r="J112" s="209"/>
      <c r="K112" s="209"/>
      <c r="L112" s="209"/>
      <c r="M112" s="209"/>
      <c r="N112" s="209"/>
      <c r="O112" s="209"/>
      <c r="P112" s="222">
        <v>439770492</v>
      </c>
      <c r="Q112" s="209"/>
      <c r="R112" s="209"/>
      <c r="S112" s="209"/>
      <c r="T112" s="209"/>
      <c r="U112" s="209"/>
      <c r="V112" s="209"/>
      <c r="W112" s="209"/>
      <c r="X112" s="209"/>
      <c r="Y112" s="212"/>
      <c r="Z112" s="215">
        <f t="shared" si="1"/>
        <v>439770492</v>
      </c>
      <c r="AA112" s="570"/>
    </row>
    <row r="113" spans="1:27" ht="24.75" customHeight="1">
      <c r="A113" s="562" t="s">
        <v>718</v>
      </c>
      <c r="B113" s="565" t="s">
        <v>1087</v>
      </c>
      <c r="C113" s="256" t="s">
        <v>954</v>
      </c>
      <c r="D113" s="207"/>
      <c r="E113" s="207"/>
      <c r="F113" s="213"/>
      <c r="G113" s="207"/>
      <c r="H113" s="207"/>
      <c r="I113" s="207"/>
      <c r="J113" s="207"/>
      <c r="K113" s="207"/>
      <c r="L113" s="207"/>
      <c r="M113" s="207"/>
      <c r="N113" s="207"/>
      <c r="O113" s="207"/>
      <c r="P113" s="207"/>
      <c r="Q113" s="207"/>
      <c r="R113" s="207"/>
      <c r="S113" s="207"/>
      <c r="T113" s="207"/>
      <c r="U113" s="207"/>
      <c r="V113" s="207"/>
      <c r="W113" s="207"/>
      <c r="X113" s="207"/>
      <c r="Y113" s="223">
        <v>350000000</v>
      </c>
      <c r="Z113" s="213">
        <f t="shared" si="1"/>
        <v>350000000</v>
      </c>
      <c r="AA113" s="568">
        <f>SUM(Z113:Z118)</f>
        <v>1414990199</v>
      </c>
    </row>
    <row r="114" spans="1:27" ht="24.75" customHeight="1">
      <c r="A114" s="563"/>
      <c r="B114" s="566"/>
      <c r="C114" s="258" t="s">
        <v>955</v>
      </c>
      <c r="D114" s="214"/>
      <c r="E114" s="214"/>
      <c r="F114" s="214"/>
      <c r="G114" s="208"/>
      <c r="H114" s="208"/>
      <c r="I114" s="208"/>
      <c r="J114" s="208"/>
      <c r="K114" s="208"/>
      <c r="L114" s="208"/>
      <c r="M114" s="208"/>
      <c r="N114" s="208"/>
      <c r="O114" s="208"/>
      <c r="P114" s="208"/>
      <c r="Q114" s="208"/>
      <c r="R114" s="208"/>
      <c r="S114" s="208"/>
      <c r="T114" s="208"/>
      <c r="U114" s="208"/>
      <c r="V114" s="208"/>
      <c r="W114" s="208"/>
      <c r="X114" s="208"/>
      <c r="Y114" s="219">
        <v>353765078</v>
      </c>
      <c r="Z114" s="214">
        <f t="shared" si="1"/>
        <v>353765078</v>
      </c>
      <c r="AA114" s="569"/>
    </row>
    <row r="115" spans="1:27" ht="24.75" customHeight="1">
      <c r="A115" s="563"/>
      <c r="B115" s="566"/>
      <c r="C115" s="258" t="s">
        <v>956</v>
      </c>
      <c r="D115" s="214"/>
      <c r="E115" s="214"/>
      <c r="F115" s="214"/>
      <c r="G115" s="208"/>
      <c r="H115" s="208"/>
      <c r="I115" s="208"/>
      <c r="J115" s="208"/>
      <c r="K115" s="208"/>
      <c r="L115" s="208"/>
      <c r="M115" s="208"/>
      <c r="N115" s="208"/>
      <c r="O115" s="208"/>
      <c r="P115" s="208"/>
      <c r="Q115" s="208"/>
      <c r="R115" s="208"/>
      <c r="S115" s="208"/>
      <c r="T115" s="208"/>
      <c r="U115" s="208"/>
      <c r="V115" s="208"/>
      <c r="W115" s="208"/>
      <c r="X115" s="208"/>
      <c r="Y115" s="219">
        <v>366000000</v>
      </c>
      <c r="Z115" s="214">
        <f t="shared" si="1"/>
        <v>366000000</v>
      </c>
      <c r="AA115" s="569"/>
    </row>
    <row r="116" spans="1:27" ht="24.75" customHeight="1">
      <c r="A116" s="563"/>
      <c r="B116" s="566"/>
      <c r="C116" s="258" t="s">
        <v>957</v>
      </c>
      <c r="D116" s="214"/>
      <c r="E116" s="214"/>
      <c r="F116" s="214"/>
      <c r="G116" s="208"/>
      <c r="H116" s="208"/>
      <c r="I116" s="208"/>
      <c r="J116" s="208"/>
      <c r="K116" s="208"/>
      <c r="L116" s="208"/>
      <c r="M116" s="208"/>
      <c r="N116" s="208"/>
      <c r="O116" s="208"/>
      <c r="P116" s="208"/>
      <c r="Q116" s="208"/>
      <c r="R116" s="208"/>
      <c r="S116" s="208"/>
      <c r="T116" s="208"/>
      <c r="U116" s="208"/>
      <c r="V116" s="208"/>
      <c r="W116" s="208"/>
      <c r="X116" s="208"/>
      <c r="Y116" s="219">
        <v>110810890</v>
      </c>
      <c r="Z116" s="214">
        <f t="shared" si="1"/>
        <v>110810890</v>
      </c>
      <c r="AA116" s="569"/>
    </row>
    <row r="117" spans="1:27" ht="24.75" customHeight="1">
      <c r="A117" s="563"/>
      <c r="B117" s="566"/>
      <c r="C117" s="258" t="s">
        <v>958</v>
      </c>
      <c r="D117" s="214"/>
      <c r="E117" s="214"/>
      <c r="F117" s="214"/>
      <c r="G117" s="208"/>
      <c r="H117" s="208"/>
      <c r="I117" s="208"/>
      <c r="J117" s="208"/>
      <c r="K117" s="208"/>
      <c r="L117" s="208"/>
      <c r="M117" s="208"/>
      <c r="N117" s="208"/>
      <c r="O117" s="208"/>
      <c r="P117" s="208"/>
      <c r="Q117" s="208"/>
      <c r="R117" s="208"/>
      <c r="S117" s="208"/>
      <c r="T117" s="208"/>
      <c r="U117" s="208"/>
      <c r="V117" s="208"/>
      <c r="W117" s="208"/>
      <c r="X117" s="208"/>
      <c r="Y117" s="219">
        <v>115021703</v>
      </c>
      <c r="Z117" s="214">
        <f t="shared" si="1"/>
        <v>115021703</v>
      </c>
      <c r="AA117" s="569"/>
    </row>
    <row r="118" spans="1:27" ht="24.75" customHeight="1" thickBot="1">
      <c r="A118" s="564"/>
      <c r="B118" s="567"/>
      <c r="C118" s="259" t="s">
        <v>959</v>
      </c>
      <c r="D118" s="215"/>
      <c r="E118" s="215"/>
      <c r="F118" s="215"/>
      <c r="G118" s="209"/>
      <c r="H118" s="209"/>
      <c r="I118" s="209"/>
      <c r="J118" s="209"/>
      <c r="K118" s="209"/>
      <c r="L118" s="209"/>
      <c r="M118" s="209"/>
      <c r="N118" s="209"/>
      <c r="O118" s="209"/>
      <c r="P118" s="209"/>
      <c r="Q118" s="209"/>
      <c r="R118" s="209"/>
      <c r="S118" s="209"/>
      <c r="T118" s="209"/>
      <c r="U118" s="209"/>
      <c r="V118" s="209"/>
      <c r="W118" s="209"/>
      <c r="X118" s="209"/>
      <c r="Y118" s="220">
        <v>119392528</v>
      </c>
      <c r="Z118" s="215">
        <f t="shared" si="1"/>
        <v>119392528</v>
      </c>
      <c r="AA118" s="570"/>
    </row>
    <row r="119" spans="1:27" ht="24.75" customHeight="1">
      <c r="A119" s="562" t="s">
        <v>717</v>
      </c>
      <c r="B119" s="565" t="s">
        <v>1088</v>
      </c>
      <c r="C119" s="256" t="s">
        <v>954</v>
      </c>
      <c r="D119" s="218">
        <f>135000000*0.6</f>
        <v>81000000</v>
      </c>
      <c r="E119" s="218">
        <f>135000000*0.4</f>
        <v>54000000</v>
      </c>
      <c r="F119" s="213"/>
      <c r="G119" s="207"/>
      <c r="H119" s="207"/>
      <c r="I119" s="207"/>
      <c r="J119" s="207"/>
      <c r="K119" s="207"/>
      <c r="L119" s="207"/>
      <c r="M119" s="207"/>
      <c r="N119" s="207"/>
      <c r="O119" s="207"/>
      <c r="P119" s="207"/>
      <c r="Q119" s="207"/>
      <c r="R119" s="207"/>
      <c r="S119" s="207"/>
      <c r="T119" s="207"/>
      <c r="U119" s="207"/>
      <c r="V119" s="207"/>
      <c r="W119" s="207"/>
      <c r="X119" s="207"/>
      <c r="Y119" s="210"/>
      <c r="Z119" s="213">
        <f t="shared" si="1"/>
        <v>135000000</v>
      </c>
      <c r="AA119" s="568">
        <f>SUM(Z119:Z124)</f>
        <v>272000000</v>
      </c>
    </row>
    <row r="120" spans="1:27" ht="24.75" customHeight="1">
      <c r="A120" s="563"/>
      <c r="B120" s="566"/>
      <c r="C120" s="258" t="s">
        <v>955</v>
      </c>
      <c r="D120" s="221">
        <f>137000000*0.6</f>
        <v>82200000</v>
      </c>
      <c r="E120" s="221">
        <f>137000000*0.4</f>
        <v>54800000</v>
      </c>
      <c r="F120" s="214"/>
      <c r="G120" s="208"/>
      <c r="H120" s="208"/>
      <c r="I120" s="208"/>
      <c r="J120" s="208"/>
      <c r="K120" s="208"/>
      <c r="L120" s="208"/>
      <c r="M120" s="208"/>
      <c r="N120" s="208"/>
      <c r="O120" s="208"/>
      <c r="P120" s="208"/>
      <c r="Q120" s="208"/>
      <c r="R120" s="208"/>
      <c r="S120" s="208"/>
      <c r="T120" s="208"/>
      <c r="U120" s="208"/>
      <c r="V120" s="208"/>
      <c r="W120" s="208"/>
      <c r="X120" s="208"/>
      <c r="Y120" s="211"/>
      <c r="Z120" s="214">
        <f t="shared" si="1"/>
        <v>137000000</v>
      </c>
      <c r="AA120" s="569"/>
    </row>
    <row r="121" spans="1:27" ht="24.75" customHeight="1">
      <c r="A121" s="563"/>
      <c r="B121" s="566"/>
      <c r="C121" s="258" t="s">
        <v>956</v>
      </c>
      <c r="D121" s="221"/>
      <c r="E121" s="221">
        <v>0</v>
      </c>
      <c r="F121" s="214"/>
      <c r="G121" s="208"/>
      <c r="H121" s="208"/>
      <c r="I121" s="208"/>
      <c r="J121" s="208"/>
      <c r="K121" s="208"/>
      <c r="L121" s="208"/>
      <c r="M121" s="208"/>
      <c r="N121" s="208"/>
      <c r="O121" s="208"/>
      <c r="P121" s="208"/>
      <c r="Q121" s="208"/>
      <c r="R121" s="208"/>
      <c r="S121" s="208"/>
      <c r="T121" s="208"/>
      <c r="U121" s="208"/>
      <c r="V121" s="208"/>
      <c r="W121" s="208"/>
      <c r="X121" s="208"/>
      <c r="Y121" s="211"/>
      <c r="Z121" s="214">
        <f t="shared" si="1"/>
        <v>0</v>
      </c>
      <c r="AA121" s="569"/>
    </row>
    <row r="122" spans="1:27" ht="24.75" customHeight="1">
      <c r="A122" s="563"/>
      <c r="B122" s="566"/>
      <c r="C122" s="258" t="s">
        <v>957</v>
      </c>
      <c r="D122" s="221"/>
      <c r="E122" s="221">
        <v>0</v>
      </c>
      <c r="F122" s="214"/>
      <c r="G122" s="208"/>
      <c r="H122" s="208"/>
      <c r="I122" s="208"/>
      <c r="J122" s="208"/>
      <c r="K122" s="208"/>
      <c r="L122" s="208"/>
      <c r="M122" s="208"/>
      <c r="N122" s="208"/>
      <c r="O122" s="208"/>
      <c r="P122" s="208"/>
      <c r="Q122" s="208"/>
      <c r="R122" s="208"/>
      <c r="S122" s="208"/>
      <c r="T122" s="208"/>
      <c r="U122" s="208"/>
      <c r="V122" s="208"/>
      <c r="W122" s="208"/>
      <c r="X122" s="208"/>
      <c r="Y122" s="211"/>
      <c r="Z122" s="214">
        <f t="shared" si="1"/>
        <v>0</v>
      </c>
      <c r="AA122" s="569"/>
    </row>
    <row r="123" spans="1:27" ht="24.75" customHeight="1">
      <c r="A123" s="563"/>
      <c r="B123" s="566"/>
      <c r="C123" s="258" t="s">
        <v>958</v>
      </c>
      <c r="D123" s="221"/>
      <c r="E123" s="221">
        <v>0</v>
      </c>
      <c r="F123" s="214"/>
      <c r="G123" s="208"/>
      <c r="H123" s="208"/>
      <c r="I123" s="208"/>
      <c r="J123" s="208"/>
      <c r="K123" s="208"/>
      <c r="L123" s="208"/>
      <c r="M123" s="208"/>
      <c r="N123" s="208"/>
      <c r="O123" s="208"/>
      <c r="P123" s="208"/>
      <c r="Q123" s="208"/>
      <c r="R123" s="208"/>
      <c r="S123" s="208"/>
      <c r="T123" s="208"/>
      <c r="U123" s="208"/>
      <c r="V123" s="208"/>
      <c r="W123" s="208"/>
      <c r="X123" s="208"/>
      <c r="Y123" s="211"/>
      <c r="Z123" s="214">
        <f t="shared" si="1"/>
        <v>0</v>
      </c>
      <c r="AA123" s="569"/>
    </row>
    <row r="124" spans="1:27" ht="24.75" customHeight="1" thickBot="1">
      <c r="A124" s="564"/>
      <c r="B124" s="567"/>
      <c r="C124" s="259" t="s">
        <v>959</v>
      </c>
      <c r="D124" s="222"/>
      <c r="E124" s="261">
        <v>0</v>
      </c>
      <c r="F124" s="215"/>
      <c r="G124" s="209"/>
      <c r="H124" s="209"/>
      <c r="I124" s="209"/>
      <c r="J124" s="209"/>
      <c r="K124" s="209"/>
      <c r="L124" s="209"/>
      <c r="M124" s="209"/>
      <c r="N124" s="209"/>
      <c r="O124" s="209"/>
      <c r="P124" s="209"/>
      <c r="Q124" s="209"/>
      <c r="R124" s="209"/>
      <c r="S124" s="209"/>
      <c r="T124" s="209"/>
      <c r="U124" s="209"/>
      <c r="V124" s="209"/>
      <c r="W124" s="209"/>
      <c r="X124" s="209"/>
      <c r="Y124" s="212"/>
      <c r="Z124" s="215">
        <f t="shared" si="1"/>
        <v>0</v>
      </c>
      <c r="AA124" s="570"/>
    </row>
    <row r="125" spans="1:27" ht="24.75" customHeight="1">
      <c r="A125" s="562" t="s">
        <v>716</v>
      </c>
      <c r="B125" s="565" t="s">
        <v>973</v>
      </c>
      <c r="C125" s="256" t="s">
        <v>954</v>
      </c>
      <c r="D125" s="213"/>
      <c r="E125" s="213"/>
      <c r="F125" s="213"/>
      <c r="G125" s="207"/>
      <c r="H125" s="207"/>
      <c r="I125" s="207"/>
      <c r="J125" s="207"/>
      <c r="K125" s="207"/>
      <c r="L125" s="207"/>
      <c r="M125" s="207"/>
      <c r="N125" s="207"/>
      <c r="O125" s="207"/>
      <c r="P125" s="207"/>
      <c r="Q125" s="207"/>
      <c r="R125" s="207"/>
      <c r="S125" s="207"/>
      <c r="T125" s="218">
        <f>250000000*0.8</f>
        <v>200000000</v>
      </c>
      <c r="U125" s="207"/>
      <c r="V125" s="207"/>
      <c r="W125" s="207"/>
      <c r="X125" s="218">
        <f>250000000*0.2</f>
        <v>50000000</v>
      </c>
      <c r="Y125" s="210"/>
      <c r="Z125" s="213">
        <f t="shared" si="1"/>
        <v>250000000</v>
      </c>
      <c r="AA125" s="568">
        <f>SUM(Z125:Z130)</f>
        <v>350000000</v>
      </c>
    </row>
    <row r="126" spans="1:27" ht="24.75" customHeight="1">
      <c r="A126" s="563"/>
      <c r="B126" s="566"/>
      <c r="C126" s="258" t="s">
        <v>955</v>
      </c>
      <c r="D126" s="214"/>
      <c r="E126" s="214"/>
      <c r="F126" s="214"/>
      <c r="G126" s="208"/>
      <c r="H126" s="208"/>
      <c r="I126" s="208"/>
      <c r="J126" s="208"/>
      <c r="K126" s="208"/>
      <c r="L126" s="208"/>
      <c r="M126" s="208"/>
      <c r="N126" s="208"/>
      <c r="O126" s="208"/>
      <c r="P126" s="208"/>
      <c r="Q126" s="208"/>
      <c r="R126" s="208"/>
      <c r="S126" s="208"/>
      <c r="T126" s="221">
        <f>100000000*0.8</f>
        <v>80000000</v>
      </c>
      <c r="U126" s="208"/>
      <c r="V126" s="208"/>
      <c r="W126" s="208"/>
      <c r="X126" s="221">
        <f>100000000*0.2</f>
        <v>20000000</v>
      </c>
      <c r="Y126" s="211"/>
      <c r="Z126" s="214">
        <f t="shared" si="1"/>
        <v>100000000</v>
      </c>
      <c r="AA126" s="569"/>
    </row>
    <row r="127" spans="1:27" ht="24.75" customHeight="1">
      <c r="A127" s="563"/>
      <c r="B127" s="566"/>
      <c r="C127" s="258" t="s">
        <v>956</v>
      </c>
      <c r="D127" s="214"/>
      <c r="E127" s="214"/>
      <c r="F127" s="214"/>
      <c r="G127" s="208"/>
      <c r="H127" s="208"/>
      <c r="I127" s="208"/>
      <c r="J127" s="208"/>
      <c r="K127" s="208"/>
      <c r="L127" s="208"/>
      <c r="M127" s="208"/>
      <c r="N127" s="208"/>
      <c r="O127" s="208"/>
      <c r="P127" s="208"/>
      <c r="Q127" s="208"/>
      <c r="R127" s="208"/>
      <c r="S127" s="208"/>
      <c r="T127" s="221">
        <v>0</v>
      </c>
      <c r="U127" s="208"/>
      <c r="V127" s="208"/>
      <c r="W127" s="208"/>
      <c r="X127" s="221"/>
      <c r="Y127" s="211"/>
      <c r="Z127" s="214">
        <f t="shared" si="1"/>
        <v>0</v>
      </c>
      <c r="AA127" s="569"/>
    </row>
    <row r="128" spans="1:27" ht="24.75" customHeight="1">
      <c r="A128" s="563"/>
      <c r="B128" s="566"/>
      <c r="C128" s="258" t="s">
        <v>957</v>
      </c>
      <c r="D128" s="214"/>
      <c r="E128" s="214"/>
      <c r="F128" s="214"/>
      <c r="G128" s="208"/>
      <c r="H128" s="208"/>
      <c r="I128" s="208"/>
      <c r="J128" s="208"/>
      <c r="K128" s="208"/>
      <c r="L128" s="208"/>
      <c r="M128" s="208"/>
      <c r="N128" s="208"/>
      <c r="O128" s="208"/>
      <c r="P128" s="208"/>
      <c r="Q128" s="208"/>
      <c r="R128" s="208"/>
      <c r="S128" s="208"/>
      <c r="T128" s="221">
        <v>0</v>
      </c>
      <c r="U128" s="208"/>
      <c r="V128" s="208"/>
      <c r="W128" s="208"/>
      <c r="X128" s="221"/>
      <c r="Y128" s="211"/>
      <c r="Z128" s="214">
        <f t="shared" si="1"/>
        <v>0</v>
      </c>
      <c r="AA128" s="569"/>
    </row>
    <row r="129" spans="1:28" ht="24.75" customHeight="1">
      <c r="A129" s="563"/>
      <c r="B129" s="566"/>
      <c r="C129" s="258" t="s">
        <v>958</v>
      </c>
      <c r="D129" s="214"/>
      <c r="E129" s="214"/>
      <c r="F129" s="214"/>
      <c r="G129" s="208"/>
      <c r="H129" s="208"/>
      <c r="I129" s="208"/>
      <c r="J129" s="208"/>
      <c r="K129" s="208"/>
      <c r="L129" s="208"/>
      <c r="M129" s="208"/>
      <c r="N129" s="208"/>
      <c r="O129" s="208"/>
      <c r="P129" s="208"/>
      <c r="Q129" s="208"/>
      <c r="R129" s="208"/>
      <c r="S129" s="208"/>
      <c r="T129" s="221">
        <v>0</v>
      </c>
      <c r="U129" s="208"/>
      <c r="V129" s="208"/>
      <c r="W129" s="208"/>
      <c r="X129" s="221"/>
      <c r="Y129" s="211"/>
      <c r="Z129" s="214">
        <f t="shared" si="1"/>
        <v>0</v>
      </c>
      <c r="AA129" s="569"/>
    </row>
    <row r="130" spans="1:28" ht="24.75" customHeight="1" thickBot="1">
      <c r="A130" s="564"/>
      <c r="B130" s="567"/>
      <c r="C130" s="259" t="s">
        <v>959</v>
      </c>
      <c r="D130" s="215"/>
      <c r="E130" s="215"/>
      <c r="F130" s="215"/>
      <c r="G130" s="209"/>
      <c r="H130" s="209"/>
      <c r="I130" s="209"/>
      <c r="J130" s="209"/>
      <c r="K130" s="209"/>
      <c r="L130" s="209"/>
      <c r="M130" s="209"/>
      <c r="N130" s="209"/>
      <c r="O130" s="209"/>
      <c r="P130" s="209"/>
      <c r="Q130" s="209"/>
      <c r="R130" s="209"/>
      <c r="S130" s="209"/>
      <c r="T130" s="222">
        <v>0</v>
      </c>
      <c r="U130" s="209"/>
      <c r="V130" s="209"/>
      <c r="W130" s="209"/>
      <c r="X130" s="222"/>
      <c r="Y130" s="212"/>
      <c r="Z130" s="215">
        <f t="shared" si="1"/>
        <v>0</v>
      </c>
      <c r="AA130" s="570"/>
    </row>
    <row r="131" spans="1:28" ht="40.5" customHeight="1" thickBot="1">
      <c r="A131" s="576" t="s">
        <v>974</v>
      </c>
      <c r="B131" s="577"/>
      <c r="C131" s="578"/>
      <c r="D131" s="216">
        <f>SUM(D5:D130)</f>
        <v>163200000</v>
      </c>
      <c r="E131" s="216">
        <f>SUM(E5:E130)</f>
        <v>2822207474</v>
      </c>
      <c r="F131" s="216">
        <f t="shared" ref="F131:Y131" si="2">SUM(F5:F130)</f>
        <v>2539987168</v>
      </c>
      <c r="G131" s="216">
        <f t="shared" si="2"/>
        <v>2427661317.5999999</v>
      </c>
      <c r="H131" s="216">
        <f t="shared" si="2"/>
        <v>9427801367.7000008</v>
      </c>
      <c r="I131" s="216">
        <f t="shared" si="2"/>
        <v>2213731807</v>
      </c>
      <c r="J131" s="216">
        <f t="shared" si="2"/>
        <v>1319943134</v>
      </c>
      <c r="K131" s="216">
        <f t="shared" si="2"/>
        <v>0</v>
      </c>
      <c r="L131" s="216">
        <f t="shared" si="2"/>
        <v>0</v>
      </c>
      <c r="M131" s="216">
        <f t="shared" si="2"/>
        <v>0</v>
      </c>
      <c r="N131" s="216">
        <f t="shared" si="2"/>
        <v>314588647</v>
      </c>
      <c r="O131" s="216">
        <f t="shared" si="2"/>
        <v>569759088</v>
      </c>
      <c r="P131" s="216">
        <f t="shared" si="2"/>
        <v>2665133110.8000002</v>
      </c>
      <c r="Q131" s="216">
        <f t="shared" si="2"/>
        <v>2559381828</v>
      </c>
      <c r="R131" s="216">
        <f t="shared" si="2"/>
        <v>957494004.00000012</v>
      </c>
      <c r="S131" s="216">
        <f t="shared" si="2"/>
        <v>638329336</v>
      </c>
      <c r="T131" s="216">
        <f t="shared" si="2"/>
        <v>280000000</v>
      </c>
      <c r="U131" s="216">
        <f t="shared" si="2"/>
        <v>2973528909.8000002</v>
      </c>
      <c r="V131" s="216">
        <f t="shared" si="2"/>
        <v>7467044699</v>
      </c>
      <c r="W131" s="216">
        <f t="shared" si="2"/>
        <v>0</v>
      </c>
      <c r="X131" s="216">
        <f t="shared" si="2"/>
        <v>70000000</v>
      </c>
      <c r="Y131" s="216">
        <f t="shared" si="2"/>
        <v>3467501772</v>
      </c>
      <c r="Z131" s="217">
        <f>SUM(Z5:Z130)</f>
        <v>42877293662.900009</v>
      </c>
      <c r="AA131" s="579">
        <f>SUM(AA5:AA130)+1</f>
        <v>42877293663.900002</v>
      </c>
      <c r="AB131" s="262"/>
    </row>
    <row r="132" spans="1:28" ht="42" customHeight="1" thickBot="1">
      <c r="A132" s="576" t="s">
        <v>975</v>
      </c>
      <c r="B132" s="577"/>
      <c r="C132" s="578"/>
      <c r="D132" s="581">
        <f>SUM(D131:G131)</f>
        <v>7953055959.6000004</v>
      </c>
      <c r="E132" s="582"/>
      <c r="F132" s="582"/>
      <c r="G132" s="583"/>
      <c r="H132" s="581">
        <f>SUM(H131:J131)</f>
        <v>12961476308.700001</v>
      </c>
      <c r="I132" s="582"/>
      <c r="J132" s="583"/>
      <c r="K132" s="581">
        <f>SUM(K131:N131)</f>
        <v>314588647</v>
      </c>
      <c r="L132" s="582"/>
      <c r="M132" s="582"/>
      <c r="N132" s="583"/>
      <c r="O132" s="581">
        <f>SUM(O131:P131)</f>
        <v>3234892198.8000002</v>
      </c>
      <c r="P132" s="583"/>
      <c r="Q132" s="581">
        <f>SUM(Q131:S131)</f>
        <v>4155205168</v>
      </c>
      <c r="R132" s="582"/>
      <c r="S132" s="583"/>
      <c r="T132" s="581">
        <f>SUM(T131:U131)</f>
        <v>3253528909.8000002</v>
      </c>
      <c r="U132" s="583"/>
      <c r="V132" s="584">
        <f>SUM(V131:Y131)</f>
        <v>11004546471</v>
      </c>
      <c r="W132" s="585"/>
      <c r="X132" s="585"/>
      <c r="Y132" s="586"/>
      <c r="Z132" s="260"/>
      <c r="AA132" s="580"/>
      <c r="AB132" s="263"/>
    </row>
    <row r="133" spans="1:28" s="266" customFormat="1" ht="26.25" customHeight="1" thickBot="1">
      <c r="A133" s="359"/>
      <c r="B133" s="359"/>
      <c r="C133" s="359"/>
      <c r="D133" s="360"/>
      <c r="E133" s="360"/>
      <c r="F133" s="360"/>
      <c r="G133" s="360"/>
      <c r="H133" s="360"/>
      <c r="I133" s="360"/>
      <c r="J133" s="360"/>
      <c r="K133" s="360"/>
      <c r="L133" s="360"/>
      <c r="M133" s="360"/>
      <c r="N133" s="360"/>
      <c r="O133" s="360"/>
      <c r="P133" s="360"/>
      <c r="Q133" s="360"/>
      <c r="R133" s="360"/>
      <c r="S133" s="360"/>
      <c r="T133" s="360"/>
      <c r="U133" s="360"/>
      <c r="V133" s="361"/>
      <c r="W133" s="361"/>
      <c r="X133" s="361"/>
      <c r="Y133" s="361"/>
      <c r="Z133" s="260"/>
      <c r="AA133" s="362"/>
      <c r="AB133" s="260"/>
    </row>
    <row r="134" spans="1:28" ht="33.75" customHeight="1" thickBot="1">
      <c r="C134" s="364"/>
      <c r="D134" s="589" t="s">
        <v>1593</v>
      </c>
      <c r="E134" s="590"/>
      <c r="F134" s="590"/>
      <c r="G134" s="591"/>
      <c r="H134" s="589" t="s">
        <v>1597</v>
      </c>
      <c r="I134" s="590"/>
      <c r="J134" s="591"/>
      <c r="K134" s="589" t="s">
        <v>1601</v>
      </c>
      <c r="L134" s="590"/>
      <c r="M134" s="590"/>
      <c r="N134" s="591"/>
      <c r="O134" s="587" t="s">
        <v>1606</v>
      </c>
      <c r="P134" s="588"/>
      <c r="Q134" s="589" t="s">
        <v>1609</v>
      </c>
      <c r="R134" s="590"/>
      <c r="S134" s="591"/>
      <c r="T134" s="589" t="s">
        <v>1610</v>
      </c>
      <c r="U134" s="591"/>
      <c r="V134" s="589" t="s">
        <v>1614</v>
      </c>
      <c r="W134" s="590"/>
      <c r="X134" s="590"/>
      <c r="Y134" s="591"/>
    </row>
    <row r="135" spans="1:28" ht="26.25" customHeight="1" thickBot="1">
      <c r="B135" s="592" t="s">
        <v>1621</v>
      </c>
      <c r="C135" s="365" t="s">
        <v>1594</v>
      </c>
      <c r="D135" s="365" t="s">
        <v>1590</v>
      </c>
      <c r="E135" s="365" t="s">
        <v>1591</v>
      </c>
      <c r="F135" s="365" t="s">
        <v>1592</v>
      </c>
      <c r="G135" s="365" t="s">
        <v>1596</v>
      </c>
      <c r="H135" s="365" t="s">
        <v>1598</v>
      </c>
      <c r="I135" s="365" t="s">
        <v>1599</v>
      </c>
      <c r="J135" s="365" t="s">
        <v>1600</v>
      </c>
      <c r="K135" s="366" t="s">
        <v>1602</v>
      </c>
      <c r="L135" s="366" t="s">
        <v>1603</v>
      </c>
      <c r="M135" s="366" t="s">
        <v>1604</v>
      </c>
      <c r="N135" s="365" t="s">
        <v>1605</v>
      </c>
      <c r="O135" s="365" t="s">
        <v>1607</v>
      </c>
      <c r="P135" s="365" t="s">
        <v>1608</v>
      </c>
      <c r="Q135" s="365" t="s">
        <v>1611</v>
      </c>
      <c r="R135" s="365" t="s">
        <v>1612</v>
      </c>
      <c r="S135" s="365" t="s">
        <v>1613</v>
      </c>
      <c r="T135" s="365" t="s">
        <v>1615</v>
      </c>
      <c r="U135" s="365" t="s">
        <v>1616</v>
      </c>
      <c r="V135" s="365" t="s">
        <v>1617</v>
      </c>
      <c r="W135" s="365" t="s">
        <v>1618</v>
      </c>
      <c r="X135" s="365" t="s">
        <v>1619</v>
      </c>
      <c r="Y135" s="365" t="s">
        <v>1620</v>
      </c>
      <c r="Z135" s="265"/>
      <c r="AA135" s="263"/>
    </row>
    <row r="136" spans="1:28" ht="26.25" customHeight="1" thickBot="1">
      <c r="B136" s="593"/>
      <c r="C136" s="377">
        <v>2020</v>
      </c>
      <c r="D136" s="367">
        <f>+D119</f>
        <v>81000000</v>
      </c>
      <c r="E136" s="368">
        <f t="shared" ref="E136:E141" si="3">+E59+E119</f>
        <v>759241925</v>
      </c>
      <c r="F136" s="368">
        <f t="shared" ref="F136:F141" si="4">+F35</f>
        <v>506828000</v>
      </c>
      <c r="G136" s="369">
        <f t="shared" ref="G136:G141" si="5">+G65+G83</f>
        <v>375719000</v>
      </c>
      <c r="H136" s="369">
        <f t="shared" ref="H136:H141" si="6">+H17+H77</f>
        <v>1564179000</v>
      </c>
      <c r="I136" s="369">
        <f t="shared" ref="I136:I141" si="7">+I11+I23</f>
        <v>455426000</v>
      </c>
      <c r="J136" s="369">
        <f t="shared" ref="J136:J141" si="8">+J101</f>
        <v>200000000</v>
      </c>
      <c r="K136" s="370">
        <v>0</v>
      </c>
      <c r="L136" s="370">
        <v>0</v>
      </c>
      <c r="M136" s="370">
        <v>0</v>
      </c>
      <c r="N136" s="369">
        <f t="shared" ref="N136:N141" si="9">+N89</f>
        <v>47667000</v>
      </c>
      <c r="O136" s="369">
        <f t="shared" ref="O136:O141" si="10">+O71</f>
        <v>92857514</v>
      </c>
      <c r="P136" s="369">
        <f t="shared" ref="P136:P141" si="11">+P107</f>
        <v>448521648</v>
      </c>
      <c r="Q136" s="369">
        <f t="shared" ref="Q136:Q141" si="12">+Q41+Q53</f>
        <v>444392000</v>
      </c>
      <c r="R136" s="370">
        <f t="shared" ref="R136:S141" si="13">+R41</f>
        <v>179035200</v>
      </c>
      <c r="S136" s="370">
        <f t="shared" si="13"/>
        <v>119356800</v>
      </c>
      <c r="T136" s="369">
        <f>+T125</f>
        <v>200000000</v>
      </c>
      <c r="U136" s="369">
        <f t="shared" ref="U136:U141" si="14">+U29+U95</f>
        <v>723092791</v>
      </c>
      <c r="V136" s="371">
        <f t="shared" ref="V136:V141" si="15">+V47</f>
        <v>1730000000</v>
      </c>
      <c r="W136" s="371">
        <v>0</v>
      </c>
      <c r="X136" s="371">
        <f>+X125</f>
        <v>50000000</v>
      </c>
      <c r="Y136" s="371">
        <f t="shared" ref="Y136:Y141" si="16">+Y5+Y113</f>
        <v>661000000</v>
      </c>
      <c r="Z136" s="266"/>
      <c r="AA136" s="260"/>
    </row>
    <row r="137" spans="1:28" ht="26.25" customHeight="1" thickBot="1">
      <c r="B137" s="593"/>
      <c r="C137" s="377">
        <v>2021</v>
      </c>
      <c r="D137" s="367">
        <f>+D120</f>
        <v>82200000</v>
      </c>
      <c r="E137" s="368">
        <f t="shared" si="3"/>
        <v>769771315</v>
      </c>
      <c r="F137" s="368">
        <f t="shared" si="4"/>
        <v>507043927</v>
      </c>
      <c r="G137" s="369">
        <f t="shared" si="5"/>
        <v>386956322</v>
      </c>
      <c r="H137" s="369">
        <f t="shared" si="6"/>
        <v>1614650729.4000001</v>
      </c>
      <c r="I137" s="369">
        <f t="shared" si="7"/>
        <v>461332188</v>
      </c>
      <c r="J137" s="369">
        <f t="shared" si="8"/>
        <v>207600000</v>
      </c>
      <c r="K137" s="370">
        <v>0</v>
      </c>
      <c r="L137" s="370">
        <v>0</v>
      </c>
      <c r="M137" s="370">
        <v>0</v>
      </c>
      <c r="N137" s="369">
        <f t="shared" si="9"/>
        <v>49478346</v>
      </c>
      <c r="O137" s="369">
        <f t="shared" si="10"/>
        <v>96030248</v>
      </c>
      <c r="P137" s="369">
        <f t="shared" si="11"/>
        <v>464359155.39999998</v>
      </c>
      <c r="Q137" s="369">
        <f t="shared" si="12"/>
        <v>453315359.5</v>
      </c>
      <c r="R137" s="370">
        <f t="shared" si="13"/>
        <v>181060415.69999999</v>
      </c>
      <c r="S137" s="370">
        <f t="shared" si="13"/>
        <v>120706943.80000001</v>
      </c>
      <c r="T137" s="369">
        <f>+T126</f>
        <v>80000000</v>
      </c>
      <c r="U137" s="369">
        <f t="shared" si="14"/>
        <v>733775707.39999998</v>
      </c>
      <c r="V137" s="371">
        <f t="shared" si="15"/>
        <v>1773699542</v>
      </c>
      <c r="W137" s="371">
        <v>0</v>
      </c>
      <c r="X137" s="371">
        <f>+X126</f>
        <v>20000000</v>
      </c>
      <c r="Y137" s="371">
        <f t="shared" si="16"/>
        <v>676583078</v>
      </c>
      <c r="Z137" s="266"/>
      <c r="AA137" s="266"/>
    </row>
    <row r="138" spans="1:28" ht="26.25" customHeight="1" thickBot="1">
      <c r="B138" s="593"/>
      <c r="C138" s="377">
        <v>2022</v>
      </c>
      <c r="D138" s="367">
        <v>0</v>
      </c>
      <c r="E138" s="368">
        <f t="shared" si="3"/>
        <v>719295217</v>
      </c>
      <c r="F138" s="368">
        <f t="shared" si="4"/>
        <v>517470300</v>
      </c>
      <c r="G138" s="369">
        <f t="shared" si="5"/>
        <v>398620662.39999998</v>
      </c>
      <c r="H138" s="369">
        <f t="shared" si="6"/>
        <v>1666684863</v>
      </c>
      <c r="I138" s="369">
        <f t="shared" si="7"/>
        <v>462895051</v>
      </c>
      <c r="J138" s="369">
        <f t="shared" si="8"/>
        <v>215488800</v>
      </c>
      <c r="K138" s="370">
        <v>0</v>
      </c>
      <c r="L138" s="370">
        <v>0</v>
      </c>
      <c r="M138" s="370">
        <v>0</v>
      </c>
      <c r="N138" s="369">
        <f t="shared" si="9"/>
        <v>51358523</v>
      </c>
      <c r="O138" s="369">
        <f t="shared" si="10"/>
        <v>89959032</v>
      </c>
      <c r="P138" s="369">
        <f t="shared" si="11"/>
        <v>480649940</v>
      </c>
      <c r="Q138" s="369">
        <f t="shared" si="12"/>
        <v>467590046.5</v>
      </c>
      <c r="R138" s="370">
        <f t="shared" si="13"/>
        <v>186169933.5</v>
      </c>
      <c r="S138" s="370">
        <f t="shared" si="13"/>
        <v>124113289</v>
      </c>
      <c r="T138" s="372"/>
      <c r="U138" s="369">
        <f t="shared" si="14"/>
        <v>744331294</v>
      </c>
      <c r="V138" s="371">
        <f t="shared" si="15"/>
        <v>1867148065</v>
      </c>
      <c r="W138" s="371">
        <v>0</v>
      </c>
      <c r="X138" s="371">
        <v>0</v>
      </c>
      <c r="Y138" s="371">
        <f t="shared" si="16"/>
        <v>701085084</v>
      </c>
      <c r="Z138" s="265"/>
      <c r="AA138" s="262"/>
    </row>
    <row r="139" spans="1:28" ht="26.25" customHeight="1" thickBot="1">
      <c r="B139" s="593"/>
      <c r="C139" s="377">
        <v>2023</v>
      </c>
      <c r="D139" s="367">
        <v>0</v>
      </c>
      <c r="E139" s="368">
        <f t="shared" si="3"/>
        <v>408287081</v>
      </c>
      <c r="F139" s="368">
        <f t="shared" si="4"/>
        <v>519313720</v>
      </c>
      <c r="G139" s="369">
        <f t="shared" si="5"/>
        <v>410728247.39999998</v>
      </c>
      <c r="H139" s="369">
        <f t="shared" si="6"/>
        <v>1506737985</v>
      </c>
      <c r="I139" s="369">
        <f t="shared" si="7"/>
        <v>469198923</v>
      </c>
      <c r="J139" s="369">
        <f t="shared" si="8"/>
        <v>223677374</v>
      </c>
      <c r="K139" s="370">
        <v>0</v>
      </c>
      <c r="L139" s="370">
        <v>0</v>
      </c>
      <c r="M139" s="370">
        <v>0</v>
      </c>
      <c r="N139" s="369">
        <f t="shared" si="9"/>
        <v>53310147</v>
      </c>
      <c r="O139" s="369">
        <f t="shared" si="10"/>
        <v>93377475</v>
      </c>
      <c r="P139" s="369">
        <f t="shared" si="11"/>
        <v>408160881</v>
      </c>
      <c r="Q139" s="369">
        <f t="shared" si="12"/>
        <v>473928016.5</v>
      </c>
      <c r="R139" s="370">
        <f t="shared" si="13"/>
        <v>186386120.09999999</v>
      </c>
      <c r="S139" s="370">
        <f t="shared" si="13"/>
        <v>124257413.40000001</v>
      </c>
      <c r="T139" s="372"/>
      <c r="U139" s="369">
        <f t="shared" si="14"/>
        <v>431350529</v>
      </c>
      <c r="V139" s="371">
        <f t="shared" si="15"/>
        <v>842595178</v>
      </c>
      <c r="W139" s="371">
        <v>0</v>
      </c>
      <c r="X139" s="371">
        <v>0</v>
      </c>
      <c r="Y139" s="371">
        <f t="shared" si="16"/>
        <v>458629207</v>
      </c>
    </row>
    <row r="140" spans="1:28" ht="26.25" customHeight="1" thickBot="1">
      <c r="B140" s="593"/>
      <c r="C140" s="377">
        <v>2024</v>
      </c>
      <c r="D140" s="367">
        <v>0</v>
      </c>
      <c r="E140" s="368">
        <f t="shared" si="3"/>
        <v>81261990</v>
      </c>
      <c r="F140" s="368">
        <f t="shared" si="4"/>
        <v>240103641</v>
      </c>
      <c r="G140" s="369">
        <f t="shared" si="5"/>
        <v>423295920.39999998</v>
      </c>
      <c r="H140" s="369">
        <f t="shared" si="6"/>
        <v>1525514028</v>
      </c>
      <c r="I140" s="369">
        <f t="shared" si="7"/>
        <v>174996378</v>
      </c>
      <c r="J140" s="369">
        <f t="shared" si="8"/>
        <v>232177115</v>
      </c>
      <c r="K140" s="370">
        <v>0</v>
      </c>
      <c r="L140" s="370">
        <v>0</v>
      </c>
      <c r="M140" s="370">
        <v>0</v>
      </c>
      <c r="N140" s="369">
        <f t="shared" si="9"/>
        <v>55335933</v>
      </c>
      <c r="O140" s="369">
        <f t="shared" si="10"/>
        <v>96925819</v>
      </c>
      <c r="P140" s="369">
        <f t="shared" si="11"/>
        <v>423670994.39999998</v>
      </c>
      <c r="Q140" s="369">
        <f t="shared" si="12"/>
        <v>353364281.5</v>
      </c>
      <c r="R140" s="370">
        <f t="shared" si="13"/>
        <v>110324992.5</v>
      </c>
      <c r="S140" s="370">
        <f t="shared" si="13"/>
        <v>73549995</v>
      </c>
      <c r="T140" s="372"/>
      <c r="U140" s="369">
        <f t="shared" si="14"/>
        <v>168391849.40000001</v>
      </c>
      <c r="V140" s="371">
        <f t="shared" si="15"/>
        <v>615113795</v>
      </c>
      <c r="W140" s="371">
        <v>0</v>
      </c>
      <c r="X140" s="371">
        <v>0</v>
      </c>
      <c r="Y140" s="371">
        <f t="shared" si="16"/>
        <v>476057116</v>
      </c>
      <c r="Z140" s="262"/>
      <c r="AA140" s="262"/>
    </row>
    <row r="141" spans="1:28" ht="26.25" customHeight="1" thickBot="1">
      <c r="B141" s="593"/>
      <c r="C141" s="377">
        <v>2025</v>
      </c>
      <c r="D141" s="367">
        <v>0</v>
      </c>
      <c r="E141" s="368">
        <f t="shared" si="3"/>
        <v>84349946</v>
      </c>
      <c r="F141" s="368">
        <f t="shared" si="4"/>
        <v>249227580</v>
      </c>
      <c r="G141" s="369">
        <f t="shared" si="5"/>
        <v>432341165.39999998</v>
      </c>
      <c r="H141" s="369">
        <f t="shared" si="6"/>
        <v>1550034762.3</v>
      </c>
      <c r="I141" s="369">
        <f t="shared" si="7"/>
        <v>189883267</v>
      </c>
      <c r="J141" s="369">
        <f t="shared" si="8"/>
        <v>240999845</v>
      </c>
      <c r="K141" s="370">
        <v>0</v>
      </c>
      <c r="L141" s="370">
        <v>0</v>
      </c>
      <c r="M141" s="370">
        <v>0</v>
      </c>
      <c r="N141" s="369">
        <f t="shared" si="9"/>
        <v>57438698</v>
      </c>
      <c r="O141" s="369">
        <f t="shared" si="10"/>
        <v>100609000</v>
      </c>
      <c r="P141" s="369">
        <f t="shared" si="11"/>
        <v>439770492</v>
      </c>
      <c r="Q141" s="369">
        <f t="shared" si="12"/>
        <v>366792124</v>
      </c>
      <c r="R141" s="370">
        <f t="shared" si="13"/>
        <v>114517342.2</v>
      </c>
      <c r="S141" s="370">
        <f t="shared" si="13"/>
        <v>76344894.799999997</v>
      </c>
      <c r="T141" s="369"/>
      <c r="U141" s="369">
        <f t="shared" si="14"/>
        <v>172586739</v>
      </c>
      <c r="V141" s="371">
        <f t="shared" si="15"/>
        <v>638488119</v>
      </c>
      <c r="W141" s="371">
        <v>0</v>
      </c>
      <c r="X141" s="371">
        <v>0</v>
      </c>
      <c r="Y141" s="371">
        <f t="shared" si="16"/>
        <v>494147287</v>
      </c>
    </row>
    <row r="142" spans="1:28" s="363" customFormat="1" ht="26.25" customHeight="1" thickBot="1">
      <c r="A142" s="264"/>
      <c r="B142" s="594"/>
      <c r="C142" s="378" t="s">
        <v>1595</v>
      </c>
      <c r="D142" s="373">
        <f t="shared" ref="D142:J142" si="17">SUM(D136:D141)</f>
        <v>163200000</v>
      </c>
      <c r="E142" s="373">
        <f t="shared" si="17"/>
        <v>2822207474</v>
      </c>
      <c r="F142" s="373">
        <f t="shared" si="17"/>
        <v>2539987168</v>
      </c>
      <c r="G142" s="373">
        <f t="shared" si="17"/>
        <v>2427661317.6000004</v>
      </c>
      <c r="H142" s="373">
        <f t="shared" si="17"/>
        <v>9427801367.6999989</v>
      </c>
      <c r="I142" s="373">
        <f t="shared" si="17"/>
        <v>2213731807</v>
      </c>
      <c r="J142" s="373">
        <f t="shared" si="17"/>
        <v>1319943134</v>
      </c>
      <c r="K142" s="373">
        <v>0</v>
      </c>
      <c r="L142" s="373">
        <v>0</v>
      </c>
      <c r="M142" s="373">
        <v>0</v>
      </c>
      <c r="N142" s="373">
        <f t="shared" ref="N142:V142" si="18">SUM(N136:N141)</f>
        <v>314588647</v>
      </c>
      <c r="O142" s="374">
        <f t="shared" si="18"/>
        <v>569759088</v>
      </c>
      <c r="P142" s="374">
        <f t="shared" si="18"/>
        <v>2665133110.8000002</v>
      </c>
      <c r="Q142" s="374">
        <f t="shared" si="18"/>
        <v>2559381828</v>
      </c>
      <c r="R142" s="374">
        <f t="shared" si="18"/>
        <v>957494004.00000012</v>
      </c>
      <c r="S142" s="374">
        <f t="shared" si="18"/>
        <v>638329336</v>
      </c>
      <c r="T142" s="374">
        <f t="shared" si="18"/>
        <v>280000000</v>
      </c>
      <c r="U142" s="374">
        <f t="shared" si="18"/>
        <v>2973528909.8000002</v>
      </c>
      <c r="V142" s="375">
        <f t="shared" si="18"/>
        <v>7467044699</v>
      </c>
      <c r="W142" s="375">
        <f t="shared" ref="W142:X142" si="19">SUM(W136:W141)</f>
        <v>0</v>
      </c>
      <c r="X142" s="375">
        <f t="shared" si="19"/>
        <v>70000000</v>
      </c>
      <c r="Y142" s="376">
        <f>SUM(Y136:Y141)</f>
        <v>3467501772</v>
      </c>
    </row>
    <row r="143" spans="1:28" ht="34.5" hidden="1" customHeight="1"/>
    <row r="144" spans="1:28" ht="44.25" hidden="1" customHeight="1">
      <c r="D144" s="546"/>
      <c r="E144" s="546"/>
      <c r="F144" s="546"/>
    </row>
  </sheetData>
  <sheetProtection password="DDCC" sheet="1" objects="1" scenarios="1"/>
  <mergeCells count="92">
    <mergeCell ref="O134:P134"/>
    <mergeCell ref="Q134:S134"/>
    <mergeCell ref="T134:U134"/>
    <mergeCell ref="V134:Y134"/>
    <mergeCell ref="B135:B142"/>
    <mergeCell ref="D134:G134"/>
    <mergeCell ref="H134:J134"/>
    <mergeCell ref="K134:N134"/>
    <mergeCell ref="A125:A130"/>
    <mergeCell ref="B125:B130"/>
    <mergeCell ref="AA125:AA130"/>
    <mergeCell ref="A131:C131"/>
    <mergeCell ref="AA131:AA132"/>
    <mergeCell ref="A132:C132"/>
    <mergeCell ref="D132:G132"/>
    <mergeCell ref="H132:J132"/>
    <mergeCell ref="K132:N132"/>
    <mergeCell ref="O132:P132"/>
    <mergeCell ref="Q132:S132"/>
    <mergeCell ref="T132:U132"/>
    <mergeCell ref="V132:Y132"/>
    <mergeCell ref="A113:A118"/>
    <mergeCell ref="B113:B118"/>
    <mergeCell ref="AA113:AA118"/>
    <mergeCell ref="A119:A124"/>
    <mergeCell ref="B119:B124"/>
    <mergeCell ref="AA119:AA124"/>
    <mergeCell ref="A101:A106"/>
    <mergeCell ref="B101:B106"/>
    <mergeCell ref="AA101:AA106"/>
    <mergeCell ref="A107:A112"/>
    <mergeCell ref="B107:B112"/>
    <mergeCell ref="AA107:AA112"/>
    <mergeCell ref="A89:A94"/>
    <mergeCell ref="B89:B94"/>
    <mergeCell ref="AA89:AA94"/>
    <mergeCell ref="A95:A100"/>
    <mergeCell ref="B95:B100"/>
    <mergeCell ref="AA95:AA100"/>
    <mergeCell ref="A77:A82"/>
    <mergeCell ref="B77:B82"/>
    <mergeCell ref="AA77:AA82"/>
    <mergeCell ref="A83:A88"/>
    <mergeCell ref="B83:B88"/>
    <mergeCell ref="AA83:AA88"/>
    <mergeCell ref="A65:A70"/>
    <mergeCell ref="B65:B70"/>
    <mergeCell ref="AA65:AA70"/>
    <mergeCell ref="A71:A76"/>
    <mergeCell ref="B71:B76"/>
    <mergeCell ref="AA71:AA76"/>
    <mergeCell ref="A53:A58"/>
    <mergeCell ref="B53:B58"/>
    <mergeCell ref="AA53:AA58"/>
    <mergeCell ref="A59:A64"/>
    <mergeCell ref="B59:B64"/>
    <mergeCell ref="AA59:AA64"/>
    <mergeCell ref="A41:A46"/>
    <mergeCell ref="B41:B46"/>
    <mergeCell ref="AA41:AA46"/>
    <mergeCell ref="A47:A52"/>
    <mergeCell ref="B47:B52"/>
    <mergeCell ref="AA47:AA52"/>
    <mergeCell ref="A29:A34"/>
    <mergeCell ref="B29:B34"/>
    <mergeCell ref="AA29:AA34"/>
    <mergeCell ref="A35:A40"/>
    <mergeCell ref="B35:B40"/>
    <mergeCell ref="AA35:AA40"/>
    <mergeCell ref="AA11:AA16"/>
    <mergeCell ref="A17:A22"/>
    <mergeCell ref="B17:B22"/>
    <mergeCell ref="AA17:AA22"/>
    <mergeCell ref="A23:A28"/>
    <mergeCell ref="B23:B28"/>
    <mergeCell ref="AA23:AA28"/>
    <mergeCell ref="D144:F144"/>
    <mergeCell ref="T1:U1"/>
    <mergeCell ref="V1:Y1"/>
    <mergeCell ref="Z1:AA3"/>
    <mergeCell ref="A3:C4"/>
    <mergeCell ref="A5:A10"/>
    <mergeCell ref="B5:B10"/>
    <mergeCell ref="AA5:AA10"/>
    <mergeCell ref="A1:C2"/>
    <mergeCell ref="D1:G1"/>
    <mergeCell ref="H1:J1"/>
    <mergeCell ref="K1:N1"/>
    <mergeCell ref="O1:P1"/>
    <mergeCell ref="Q1:S1"/>
    <mergeCell ref="A11:A16"/>
    <mergeCell ref="B11:B16"/>
  </mergeCells>
  <pageMargins left="0.7" right="0.7" top="0.75" bottom="0.75" header="0.3" footer="0.3"/>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2"/>
  <sheetViews>
    <sheetView showGridLines="0" showRowColHeaders="0" zoomScale="80" zoomScaleNormal="80" workbookViewId="0">
      <pane xSplit="3" ySplit="4" topLeftCell="D5" activePane="bottomRight" state="frozen"/>
      <selection pane="topRight" activeCell="D1" sqref="D1"/>
      <selection pane="bottomLeft" activeCell="A5" sqref="A5"/>
      <selection pane="bottomRight" sqref="A1:C2"/>
    </sheetView>
  </sheetViews>
  <sheetFormatPr baseColWidth="10" defaultColWidth="0" defaultRowHeight="12.75" zeroHeight="1"/>
  <cols>
    <col min="1" max="1" width="6.140625" style="264" customWidth="1"/>
    <col min="2" max="2" width="18.5703125" style="257" customWidth="1"/>
    <col min="3" max="3" width="11.28515625" style="257" customWidth="1"/>
    <col min="4" max="7" width="21.28515625" style="257" customWidth="1"/>
    <col min="8" max="10" width="23.28515625" style="257" customWidth="1"/>
    <col min="11" max="14" width="20.28515625" style="257" customWidth="1"/>
    <col min="15" max="16" width="26.85546875" style="257" customWidth="1"/>
    <col min="17" max="19" width="22.5703125" style="257" customWidth="1"/>
    <col min="20" max="21" width="33.7109375" style="257" customWidth="1"/>
    <col min="22" max="22" width="22.140625" style="257" customWidth="1"/>
    <col min="23" max="24" width="20" style="257" customWidth="1"/>
    <col min="25" max="25" width="21.7109375" style="257" customWidth="1"/>
    <col min="26" max="26" width="23.7109375" style="257" customWidth="1"/>
    <col min="27" max="27" width="30.140625" style="257" customWidth="1"/>
    <col min="28" max="28" width="26.42578125" style="257" hidden="1"/>
    <col min="29" max="256" width="9.140625" style="257" hidden="1"/>
    <col min="257" max="257" width="6.140625" style="257" hidden="1"/>
    <col min="258" max="258" width="18.5703125" style="257" hidden="1"/>
    <col min="259" max="259" width="11.28515625" style="257" hidden="1"/>
    <col min="260" max="263" width="21.28515625" style="257" hidden="1"/>
    <col min="264" max="266" width="23.28515625" style="257" hidden="1"/>
    <col min="267" max="270" width="20.28515625" style="257" hidden="1"/>
    <col min="271" max="272" width="26.85546875" style="257" hidden="1"/>
    <col min="273" max="275" width="22.5703125" style="257" hidden="1"/>
    <col min="276" max="277" width="33.7109375" style="257" hidden="1"/>
    <col min="278" max="278" width="21" style="257" hidden="1"/>
    <col min="279" max="281" width="20" style="257" hidden="1"/>
    <col min="282" max="282" width="23.7109375" style="257" hidden="1"/>
    <col min="283" max="283" width="28.5703125" style="257" hidden="1"/>
    <col min="284" max="284" width="19.28515625" style="257" hidden="1"/>
    <col min="285" max="512" width="9.140625" style="257" hidden="1"/>
    <col min="513" max="513" width="6.140625" style="257" hidden="1"/>
    <col min="514" max="514" width="18.5703125" style="257" hidden="1"/>
    <col min="515" max="515" width="11.28515625" style="257" hidden="1"/>
    <col min="516" max="519" width="21.28515625" style="257" hidden="1"/>
    <col min="520" max="522" width="23.28515625" style="257" hidden="1"/>
    <col min="523" max="526" width="20.28515625" style="257" hidden="1"/>
    <col min="527" max="528" width="26.85546875" style="257" hidden="1"/>
    <col min="529" max="531" width="22.5703125" style="257" hidden="1"/>
    <col min="532" max="533" width="33.7109375" style="257" hidden="1"/>
    <col min="534" max="534" width="21" style="257" hidden="1"/>
    <col min="535" max="537" width="20" style="257" hidden="1"/>
    <col min="538" max="538" width="23.7109375" style="257" hidden="1"/>
    <col min="539" max="539" width="28.5703125" style="257" hidden="1"/>
    <col min="540" max="540" width="19.28515625" style="257" hidden="1"/>
    <col min="541" max="768" width="9.140625" style="257" hidden="1"/>
    <col min="769" max="769" width="6.140625" style="257" hidden="1"/>
    <col min="770" max="770" width="18.5703125" style="257" hidden="1"/>
    <col min="771" max="771" width="11.28515625" style="257" hidden="1"/>
    <col min="772" max="775" width="21.28515625" style="257" hidden="1"/>
    <col min="776" max="778" width="23.28515625" style="257" hidden="1"/>
    <col min="779" max="782" width="20.28515625" style="257" hidden="1"/>
    <col min="783" max="784" width="26.85546875" style="257" hidden="1"/>
    <col min="785" max="787" width="22.5703125" style="257" hidden="1"/>
    <col min="788" max="789" width="33.7109375" style="257" hidden="1"/>
    <col min="790" max="790" width="21" style="257" hidden="1"/>
    <col min="791" max="793" width="20" style="257" hidden="1"/>
    <col min="794" max="794" width="23.7109375" style="257" hidden="1"/>
    <col min="795" max="795" width="28.5703125" style="257" hidden="1"/>
    <col min="796" max="796" width="19.28515625" style="257" hidden="1"/>
    <col min="797" max="1024" width="9.140625" style="257" hidden="1"/>
    <col min="1025" max="1025" width="6.140625" style="257" hidden="1"/>
    <col min="1026" max="1026" width="18.5703125" style="257" hidden="1"/>
    <col min="1027" max="1027" width="11.28515625" style="257" hidden="1"/>
    <col min="1028" max="1031" width="21.28515625" style="257" hidden="1"/>
    <col min="1032" max="1034" width="23.28515625" style="257" hidden="1"/>
    <col min="1035" max="1038" width="20.28515625" style="257" hidden="1"/>
    <col min="1039" max="1040" width="26.85546875" style="257" hidden="1"/>
    <col min="1041" max="1043" width="22.5703125" style="257" hidden="1"/>
    <col min="1044" max="1045" width="33.7109375" style="257" hidden="1"/>
    <col min="1046" max="1046" width="21" style="257" hidden="1"/>
    <col min="1047" max="1049" width="20" style="257" hidden="1"/>
    <col min="1050" max="1050" width="23.7109375" style="257" hidden="1"/>
    <col min="1051" max="1051" width="28.5703125" style="257" hidden="1"/>
    <col min="1052" max="1052" width="19.28515625" style="257" hidden="1"/>
    <col min="1053" max="1280" width="9.140625" style="257" hidden="1"/>
    <col min="1281" max="1281" width="6.140625" style="257" hidden="1"/>
    <col min="1282" max="1282" width="18.5703125" style="257" hidden="1"/>
    <col min="1283" max="1283" width="11.28515625" style="257" hidden="1"/>
    <col min="1284" max="1287" width="21.28515625" style="257" hidden="1"/>
    <col min="1288" max="1290" width="23.28515625" style="257" hidden="1"/>
    <col min="1291" max="1294" width="20.28515625" style="257" hidden="1"/>
    <col min="1295" max="1296" width="26.85546875" style="257" hidden="1"/>
    <col min="1297" max="1299" width="22.5703125" style="257" hidden="1"/>
    <col min="1300" max="1301" width="33.7109375" style="257" hidden="1"/>
    <col min="1302" max="1302" width="21" style="257" hidden="1"/>
    <col min="1303" max="1305" width="20" style="257" hidden="1"/>
    <col min="1306" max="1306" width="23.7109375" style="257" hidden="1"/>
    <col min="1307" max="1307" width="28.5703125" style="257" hidden="1"/>
    <col min="1308" max="1308" width="19.28515625" style="257" hidden="1"/>
    <col min="1309" max="1536" width="9.140625" style="257" hidden="1"/>
    <col min="1537" max="1537" width="6.140625" style="257" hidden="1"/>
    <col min="1538" max="1538" width="18.5703125" style="257" hidden="1"/>
    <col min="1539" max="1539" width="11.28515625" style="257" hidden="1"/>
    <col min="1540" max="1543" width="21.28515625" style="257" hidden="1"/>
    <col min="1544" max="1546" width="23.28515625" style="257" hidden="1"/>
    <col min="1547" max="1550" width="20.28515625" style="257" hidden="1"/>
    <col min="1551" max="1552" width="26.85546875" style="257" hidden="1"/>
    <col min="1553" max="1555" width="22.5703125" style="257" hidden="1"/>
    <col min="1556" max="1557" width="33.7109375" style="257" hidden="1"/>
    <col min="1558" max="1558" width="21" style="257" hidden="1"/>
    <col min="1559" max="1561" width="20" style="257" hidden="1"/>
    <col min="1562" max="1562" width="23.7109375" style="257" hidden="1"/>
    <col min="1563" max="1563" width="28.5703125" style="257" hidden="1"/>
    <col min="1564" max="1564" width="19.28515625" style="257" hidden="1"/>
    <col min="1565" max="1792" width="9.140625" style="257" hidden="1"/>
    <col min="1793" max="1793" width="6.140625" style="257" hidden="1"/>
    <col min="1794" max="1794" width="18.5703125" style="257" hidden="1"/>
    <col min="1795" max="1795" width="11.28515625" style="257" hidden="1"/>
    <col min="1796" max="1799" width="21.28515625" style="257" hidden="1"/>
    <col min="1800" max="1802" width="23.28515625" style="257" hidden="1"/>
    <col min="1803" max="1806" width="20.28515625" style="257" hidden="1"/>
    <col min="1807" max="1808" width="26.85546875" style="257" hidden="1"/>
    <col min="1809" max="1811" width="22.5703125" style="257" hidden="1"/>
    <col min="1812" max="1813" width="33.7109375" style="257" hidden="1"/>
    <col min="1814" max="1814" width="21" style="257" hidden="1"/>
    <col min="1815" max="1817" width="20" style="257" hidden="1"/>
    <col min="1818" max="1818" width="23.7109375" style="257" hidden="1"/>
    <col min="1819" max="1819" width="28.5703125" style="257" hidden="1"/>
    <col min="1820" max="1820" width="19.28515625" style="257" hidden="1"/>
    <col min="1821" max="2048" width="9.140625" style="257" hidden="1"/>
    <col min="2049" max="2049" width="6.140625" style="257" hidden="1"/>
    <col min="2050" max="2050" width="18.5703125" style="257" hidden="1"/>
    <col min="2051" max="2051" width="11.28515625" style="257" hidden="1"/>
    <col min="2052" max="2055" width="21.28515625" style="257" hidden="1"/>
    <col min="2056" max="2058" width="23.28515625" style="257" hidden="1"/>
    <col min="2059" max="2062" width="20.28515625" style="257" hidden="1"/>
    <col min="2063" max="2064" width="26.85546875" style="257" hidden="1"/>
    <col min="2065" max="2067" width="22.5703125" style="257" hidden="1"/>
    <col min="2068" max="2069" width="33.7109375" style="257" hidden="1"/>
    <col min="2070" max="2070" width="21" style="257" hidden="1"/>
    <col min="2071" max="2073" width="20" style="257" hidden="1"/>
    <col min="2074" max="2074" width="23.7109375" style="257" hidden="1"/>
    <col min="2075" max="2075" width="28.5703125" style="257" hidden="1"/>
    <col min="2076" max="2076" width="19.28515625" style="257" hidden="1"/>
    <col min="2077" max="2304" width="9.140625" style="257" hidden="1"/>
    <col min="2305" max="2305" width="6.140625" style="257" hidden="1"/>
    <col min="2306" max="2306" width="18.5703125" style="257" hidden="1"/>
    <col min="2307" max="2307" width="11.28515625" style="257" hidden="1"/>
    <col min="2308" max="2311" width="21.28515625" style="257" hidden="1"/>
    <col min="2312" max="2314" width="23.28515625" style="257" hidden="1"/>
    <col min="2315" max="2318" width="20.28515625" style="257" hidden="1"/>
    <col min="2319" max="2320" width="26.85546875" style="257" hidden="1"/>
    <col min="2321" max="2323" width="22.5703125" style="257" hidden="1"/>
    <col min="2324" max="2325" width="33.7109375" style="257" hidden="1"/>
    <col min="2326" max="2326" width="21" style="257" hidden="1"/>
    <col min="2327" max="2329" width="20" style="257" hidden="1"/>
    <col min="2330" max="2330" width="23.7109375" style="257" hidden="1"/>
    <col min="2331" max="2331" width="28.5703125" style="257" hidden="1"/>
    <col min="2332" max="2332" width="19.28515625" style="257" hidden="1"/>
    <col min="2333" max="2560" width="9.140625" style="257" hidden="1"/>
    <col min="2561" max="2561" width="6.140625" style="257" hidden="1"/>
    <col min="2562" max="2562" width="18.5703125" style="257" hidden="1"/>
    <col min="2563" max="2563" width="11.28515625" style="257" hidden="1"/>
    <col min="2564" max="2567" width="21.28515625" style="257" hidden="1"/>
    <col min="2568" max="2570" width="23.28515625" style="257" hidden="1"/>
    <col min="2571" max="2574" width="20.28515625" style="257" hidden="1"/>
    <col min="2575" max="2576" width="26.85546875" style="257" hidden="1"/>
    <col min="2577" max="2579" width="22.5703125" style="257" hidden="1"/>
    <col min="2580" max="2581" width="33.7109375" style="257" hidden="1"/>
    <col min="2582" max="2582" width="21" style="257" hidden="1"/>
    <col min="2583" max="2585" width="20" style="257" hidden="1"/>
    <col min="2586" max="2586" width="23.7109375" style="257" hidden="1"/>
    <col min="2587" max="2587" width="28.5703125" style="257" hidden="1"/>
    <col min="2588" max="2588" width="19.28515625" style="257" hidden="1"/>
    <col min="2589" max="2816" width="9.140625" style="257" hidden="1"/>
    <col min="2817" max="2817" width="6.140625" style="257" hidden="1"/>
    <col min="2818" max="2818" width="18.5703125" style="257" hidden="1"/>
    <col min="2819" max="2819" width="11.28515625" style="257" hidden="1"/>
    <col min="2820" max="2823" width="21.28515625" style="257" hidden="1"/>
    <col min="2824" max="2826" width="23.28515625" style="257" hidden="1"/>
    <col min="2827" max="2830" width="20.28515625" style="257" hidden="1"/>
    <col min="2831" max="2832" width="26.85546875" style="257" hidden="1"/>
    <col min="2833" max="2835" width="22.5703125" style="257" hidden="1"/>
    <col min="2836" max="2837" width="33.7109375" style="257" hidden="1"/>
    <col min="2838" max="2838" width="21" style="257" hidden="1"/>
    <col min="2839" max="2841" width="20" style="257" hidden="1"/>
    <col min="2842" max="2842" width="23.7109375" style="257" hidden="1"/>
    <col min="2843" max="2843" width="28.5703125" style="257" hidden="1"/>
    <col min="2844" max="2844" width="19.28515625" style="257" hidden="1"/>
    <col min="2845" max="3072" width="9.140625" style="257" hidden="1"/>
    <col min="3073" max="3073" width="6.140625" style="257" hidden="1"/>
    <col min="3074" max="3074" width="18.5703125" style="257" hidden="1"/>
    <col min="3075" max="3075" width="11.28515625" style="257" hidden="1"/>
    <col min="3076" max="3079" width="21.28515625" style="257" hidden="1"/>
    <col min="3080" max="3082" width="23.28515625" style="257" hidden="1"/>
    <col min="3083" max="3086" width="20.28515625" style="257" hidden="1"/>
    <col min="3087" max="3088" width="26.85546875" style="257" hidden="1"/>
    <col min="3089" max="3091" width="22.5703125" style="257" hidden="1"/>
    <col min="3092" max="3093" width="33.7109375" style="257" hidden="1"/>
    <col min="3094" max="3094" width="21" style="257" hidden="1"/>
    <col min="3095" max="3097" width="20" style="257" hidden="1"/>
    <col min="3098" max="3098" width="23.7109375" style="257" hidden="1"/>
    <col min="3099" max="3099" width="28.5703125" style="257" hidden="1"/>
    <col min="3100" max="3100" width="19.28515625" style="257" hidden="1"/>
    <col min="3101" max="3328" width="9.140625" style="257" hidden="1"/>
    <col min="3329" max="3329" width="6.140625" style="257" hidden="1"/>
    <col min="3330" max="3330" width="18.5703125" style="257" hidden="1"/>
    <col min="3331" max="3331" width="11.28515625" style="257" hidden="1"/>
    <col min="3332" max="3335" width="21.28515625" style="257" hidden="1"/>
    <col min="3336" max="3338" width="23.28515625" style="257" hidden="1"/>
    <col min="3339" max="3342" width="20.28515625" style="257" hidden="1"/>
    <col min="3343" max="3344" width="26.85546875" style="257" hidden="1"/>
    <col min="3345" max="3347" width="22.5703125" style="257" hidden="1"/>
    <col min="3348" max="3349" width="33.7109375" style="257" hidden="1"/>
    <col min="3350" max="3350" width="21" style="257" hidden="1"/>
    <col min="3351" max="3353" width="20" style="257" hidden="1"/>
    <col min="3354" max="3354" width="23.7109375" style="257" hidden="1"/>
    <col min="3355" max="3355" width="28.5703125" style="257" hidden="1"/>
    <col min="3356" max="3356" width="19.28515625" style="257" hidden="1"/>
    <col min="3357" max="3584" width="9.140625" style="257" hidden="1"/>
    <col min="3585" max="3585" width="6.140625" style="257" hidden="1"/>
    <col min="3586" max="3586" width="18.5703125" style="257" hidden="1"/>
    <col min="3587" max="3587" width="11.28515625" style="257" hidden="1"/>
    <col min="3588" max="3591" width="21.28515625" style="257" hidden="1"/>
    <col min="3592" max="3594" width="23.28515625" style="257" hidden="1"/>
    <col min="3595" max="3598" width="20.28515625" style="257" hidden="1"/>
    <col min="3599" max="3600" width="26.85546875" style="257" hidden="1"/>
    <col min="3601" max="3603" width="22.5703125" style="257" hidden="1"/>
    <col min="3604" max="3605" width="33.7109375" style="257" hidden="1"/>
    <col min="3606" max="3606" width="21" style="257" hidden="1"/>
    <col min="3607" max="3609" width="20" style="257" hidden="1"/>
    <col min="3610" max="3610" width="23.7109375" style="257" hidden="1"/>
    <col min="3611" max="3611" width="28.5703125" style="257" hidden="1"/>
    <col min="3612" max="3612" width="19.28515625" style="257" hidden="1"/>
    <col min="3613" max="3840" width="9.140625" style="257" hidden="1"/>
    <col min="3841" max="3841" width="6.140625" style="257" hidden="1"/>
    <col min="3842" max="3842" width="18.5703125" style="257" hidden="1"/>
    <col min="3843" max="3843" width="11.28515625" style="257" hidden="1"/>
    <col min="3844" max="3847" width="21.28515625" style="257" hidden="1"/>
    <col min="3848" max="3850" width="23.28515625" style="257" hidden="1"/>
    <col min="3851" max="3854" width="20.28515625" style="257" hidden="1"/>
    <col min="3855" max="3856" width="26.85546875" style="257" hidden="1"/>
    <col min="3857" max="3859" width="22.5703125" style="257" hidden="1"/>
    <col min="3860" max="3861" width="33.7109375" style="257" hidden="1"/>
    <col min="3862" max="3862" width="21" style="257" hidden="1"/>
    <col min="3863" max="3865" width="20" style="257" hidden="1"/>
    <col min="3866" max="3866" width="23.7109375" style="257" hidden="1"/>
    <col min="3867" max="3867" width="28.5703125" style="257" hidden="1"/>
    <col min="3868" max="3868" width="19.28515625" style="257" hidden="1"/>
    <col min="3869" max="4096" width="9.140625" style="257" hidden="1"/>
    <col min="4097" max="4097" width="6.140625" style="257" hidden="1"/>
    <col min="4098" max="4098" width="18.5703125" style="257" hidden="1"/>
    <col min="4099" max="4099" width="11.28515625" style="257" hidden="1"/>
    <col min="4100" max="4103" width="21.28515625" style="257" hidden="1"/>
    <col min="4104" max="4106" width="23.28515625" style="257" hidden="1"/>
    <col min="4107" max="4110" width="20.28515625" style="257" hidden="1"/>
    <col min="4111" max="4112" width="26.85546875" style="257" hidden="1"/>
    <col min="4113" max="4115" width="22.5703125" style="257" hidden="1"/>
    <col min="4116" max="4117" width="33.7109375" style="257" hidden="1"/>
    <col min="4118" max="4118" width="21" style="257" hidden="1"/>
    <col min="4119" max="4121" width="20" style="257" hidden="1"/>
    <col min="4122" max="4122" width="23.7109375" style="257" hidden="1"/>
    <col min="4123" max="4123" width="28.5703125" style="257" hidden="1"/>
    <col min="4124" max="4124" width="19.28515625" style="257" hidden="1"/>
    <col min="4125" max="4352" width="9.140625" style="257" hidden="1"/>
    <col min="4353" max="4353" width="6.140625" style="257" hidden="1"/>
    <col min="4354" max="4354" width="18.5703125" style="257" hidden="1"/>
    <col min="4355" max="4355" width="11.28515625" style="257" hidden="1"/>
    <col min="4356" max="4359" width="21.28515625" style="257" hidden="1"/>
    <col min="4360" max="4362" width="23.28515625" style="257" hidden="1"/>
    <col min="4363" max="4366" width="20.28515625" style="257" hidden="1"/>
    <col min="4367" max="4368" width="26.85546875" style="257" hidden="1"/>
    <col min="4369" max="4371" width="22.5703125" style="257" hidden="1"/>
    <col min="4372" max="4373" width="33.7109375" style="257" hidden="1"/>
    <col min="4374" max="4374" width="21" style="257" hidden="1"/>
    <col min="4375" max="4377" width="20" style="257" hidden="1"/>
    <col min="4378" max="4378" width="23.7109375" style="257" hidden="1"/>
    <col min="4379" max="4379" width="28.5703125" style="257" hidden="1"/>
    <col min="4380" max="4380" width="19.28515625" style="257" hidden="1"/>
    <col min="4381" max="4608" width="9.140625" style="257" hidden="1"/>
    <col min="4609" max="4609" width="6.140625" style="257" hidden="1"/>
    <col min="4610" max="4610" width="18.5703125" style="257" hidden="1"/>
    <col min="4611" max="4611" width="11.28515625" style="257" hidden="1"/>
    <col min="4612" max="4615" width="21.28515625" style="257" hidden="1"/>
    <col min="4616" max="4618" width="23.28515625" style="257" hidden="1"/>
    <col min="4619" max="4622" width="20.28515625" style="257" hidden="1"/>
    <col min="4623" max="4624" width="26.85546875" style="257" hidden="1"/>
    <col min="4625" max="4627" width="22.5703125" style="257" hidden="1"/>
    <col min="4628" max="4629" width="33.7109375" style="257" hidden="1"/>
    <col min="4630" max="4630" width="21" style="257" hidden="1"/>
    <col min="4631" max="4633" width="20" style="257" hidden="1"/>
    <col min="4634" max="4634" width="23.7109375" style="257" hidden="1"/>
    <col min="4635" max="4635" width="28.5703125" style="257" hidden="1"/>
    <col min="4636" max="4636" width="19.28515625" style="257" hidden="1"/>
    <col min="4637" max="4864" width="9.140625" style="257" hidden="1"/>
    <col min="4865" max="4865" width="6.140625" style="257" hidden="1"/>
    <col min="4866" max="4866" width="18.5703125" style="257" hidden="1"/>
    <col min="4867" max="4867" width="11.28515625" style="257" hidden="1"/>
    <col min="4868" max="4871" width="21.28515625" style="257" hidden="1"/>
    <col min="4872" max="4874" width="23.28515625" style="257" hidden="1"/>
    <col min="4875" max="4878" width="20.28515625" style="257" hidden="1"/>
    <col min="4879" max="4880" width="26.85546875" style="257" hidden="1"/>
    <col min="4881" max="4883" width="22.5703125" style="257" hidden="1"/>
    <col min="4884" max="4885" width="33.7109375" style="257" hidden="1"/>
    <col min="4886" max="4886" width="21" style="257" hidden="1"/>
    <col min="4887" max="4889" width="20" style="257" hidden="1"/>
    <col min="4890" max="4890" width="23.7109375" style="257" hidden="1"/>
    <col min="4891" max="4891" width="28.5703125" style="257" hidden="1"/>
    <col min="4892" max="4892" width="19.28515625" style="257" hidden="1"/>
    <col min="4893" max="5120" width="9.140625" style="257" hidden="1"/>
    <col min="5121" max="5121" width="6.140625" style="257" hidden="1"/>
    <col min="5122" max="5122" width="18.5703125" style="257" hidden="1"/>
    <col min="5123" max="5123" width="11.28515625" style="257" hidden="1"/>
    <col min="5124" max="5127" width="21.28515625" style="257" hidden="1"/>
    <col min="5128" max="5130" width="23.28515625" style="257" hidden="1"/>
    <col min="5131" max="5134" width="20.28515625" style="257" hidden="1"/>
    <col min="5135" max="5136" width="26.85546875" style="257" hidden="1"/>
    <col min="5137" max="5139" width="22.5703125" style="257" hidden="1"/>
    <col min="5140" max="5141" width="33.7109375" style="257" hidden="1"/>
    <col min="5142" max="5142" width="21" style="257" hidden="1"/>
    <col min="5143" max="5145" width="20" style="257" hidden="1"/>
    <col min="5146" max="5146" width="23.7109375" style="257" hidden="1"/>
    <col min="5147" max="5147" width="28.5703125" style="257" hidden="1"/>
    <col min="5148" max="5148" width="19.28515625" style="257" hidden="1"/>
    <col min="5149" max="5376" width="9.140625" style="257" hidden="1"/>
    <col min="5377" max="5377" width="6.140625" style="257" hidden="1"/>
    <col min="5378" max="5378" width="18.5703125" style="257" hidden="1"/>
    <col min="5379" max="5379" width="11.28515625" style="257" hidden="1"/>
    <col min="5380" max="5383" width="21.28515625" style="257" hidden="1"/>
    <col min="5384" max="5386" width="23.28515625" style="257" hidden="1"/>
    <col min="5387" max="5390" width="20.28515625" style="257" hidden="1"/>
    <col min="5391" max="5392" width="26.85546875" style="257" hidden="1"/>
    <col min="5393" max="5395" width="22.5703125" style="257" hidden="1"/>
    <col min="5396" max="5397" width="33.7109375" style="257" hidden="1"/>
    <col min="5398" max="5398" width="21" style="257" hidden="1"/>
    <col min="5399" max="5401" width="20" style="257" hidden="1"/>
    <col min="5402" max="5402" width="23.7109375" style="257" hidden="1"/>
    <col min="5403" max="5403" width="28.5703125" style="257" hidden="1"/>
    <col min="5404" max="5404" width="19.28515625" style="257" hidden="1"/>
    <col min="5405" max="5632" width="9.140625" style="257" hidden="1"/>
    <col min="5633" max="5633" width="6.140625" style="257" hidden="1"/>
    <col min="5634" max="5634" width="18.5703125" style="257" hidden="1"/>
    <col min="5635" max="5635" width="11.28515625" style="257" hidden="1"/>
    <col min="5636" max="5639" width="21.28515625" style="257" hidden="1"/>
    <col min="5640" max="5642" width="23.28515625" style="257" hidden="1"/>
    <col min="5643" max="5646" width="20.28515625" style="257" hidden="1"/>
    <col min="5647" max="5648" width="26.85546875" style="257" hidden="1"/>
    <col min="5649" max="5651" width="22.5703125" style="257" hidden="1"/>
    <col min="5652" max="5653" width="33.7109375" style="257" hidden="1"/>
    <col min="5654" max="5654" width="21" style="257" hidden="1"/>
    <col min="5655" max="5657" width="20" style="257" hidden="1"/>
    <col min="5658" max="5658" width="23.7109375" style="257" hidden="1"/>
    <col min="5659" max="5659" width="28.5703125" style="257" hidden="1"/>
    <col min="5660" max="5660" width="19.28515625" style="257" hidden="1"/>
    <col min="5661" max="5888" width="9.140625" style="257" hidden="1"/>
    <col min="5889" max="5889" width="6.140625" style="257" hidden="1"/>
    <col min="5890" max="5890" width="18.5703125" style="257" hidden="1"/>
    <col min="5891" max="5891" width="11.28515625" style="257" hidden="1"/>
    <col min="5892" max="5895" width="21.28515625" style="257" hidden="1"/>
    <col min="5896" max="5898" width="23.28515625" style="257" hidden="1"/>
    <col min="5899" max="5902" width="20.28515625" style="257" hidden="1"/>
    <col min="5903" max="5904" width="26.85546875" style="257" hidden="1"/>
    <col min="5905" max="5907" width="22.5703125" style="257" hidden="1"/>
    <col min="5908" max="5909" width="33.7109375" style="257" hidden="1"/>
    <col min="5910" max="5910" width="21" style="257" hidden="1"/>
    <col min="5911" max="5913" width="20" style="257" hidden="1"/>
    <col min="5914" max="5914" width="23.7109375" style="257" hidden="1"/>
    <col min="5915" max="5915" width="28.5703125" style="257" hidden="1"/>
    <col min="5916" max="5916" width="19.28515625" style="257" hidden="1"/>
    <col min="5917" max="6144" width="9.140625" style="257" hidden="1"/>
    <col min="6145" max="6145" width="6.140625" style="257" hidden="1"/>
    <col min="6146" max="6146" width="18.5703125" style="257" hidden="1"/>
    <col min="6147" max="6147" width="11.28515625" style="257" hidden="1"/>
    <col min="6148" max="6151" width="21.28515625" style="257" hidden="1"/>
    <col min="6152" max="6154" width="23.28515625" style="257" hidden="1"/>
    <col min="6155" max="6158" width="20.28515625" style="257" hidden="1"/>
    <col min="6159" max="6160" width="26.85546875" style="257" hidden="1"/>
    <col min="6161" max="6163" width="22.5703125" style="257" hidden="1"/>
    <col min="6164" max="6165" width="33.7109375" style="257" hidden="1"/>
    <col min="6166" max="6166" width="21" style="257" hidden="1"/>
    <col min="6167" max="6169" width="20" style="257" hidden="1"/>
    <col min="6170" max="6170" width="23.7109375" style="257" hidden="1"/>
    <col min="6171" max="6171" width="28.5703125" style="257" hidden="1"/>
    <col min="6172" max="6172" width="19.28515625" style="257" hidden="1"/>
    <col min="6173" max="6400" width="9.140625" style="257" hidden="1"/>
    <col min="6401" max="6401" width="6.140625" style="257" hidden="1"/>
    <col min="6402" max="6402" width="18.5703125" style="257" hidden="1"/>
    <col min="6403" max="6403" width="11.28515625" style="257" hidden="1"/>
    <col min="6404" max="6407" width="21.28515625" style="257" hidden="1"/>
    <col min="6408" max="6410" width="23.28515625" style="257" hidden="1"/>
    <col min="6411" max="6414" width="20.28515625" style="257" hidden="1"/>
    <col min="6415" max="6416" width="26.85546875" style="257" hidden="1"/>
    <col min="6417" max="6419" width="22.5703125" style="257" hidden="1"/>
    <col min="6420" max="6421" width="33.7109375" style="257" hidden="1"/>
    <col min="6422" max="6422" width="21" style="257" hidden="1"/>
    <col min="6423" max="6425" width="20" style="257" hidden="1"/>
    <col min="6426" max="6426" width="23.7109375" style="257" hidden="1"/>
    <col min="6427" max="6427" width="28.5703125" style="257" hidden="1"/>
    <col min="6428" max="6428" width="19.28515625" style="257" hidden="1"/>
    <col min="6429" max="6656" width="9.140625" style="257" hidden="1"/>
    <col min="6657" max="6657" width="6.140625" style="257" hidden="1"/>
    <col min="6658" max="6658" width="18.5703125" style="257" hidden="1"/>
    <col min="6659" max="6659" width="11.28515625" style="257" hidden="1"/>
    <col min="6660" max="6663" width="21.28515625" style="257" hidden="1"/>
    <col min="6664" max="6666" width="23.28515625" style="257" hidden="1"/>
    <col min="6667" max="6670" width="20.28515625" style="257" hidden="1"/>
    <col min="6671" max="6672" width="26.85546875" style="257" hidden="1"/>
    <col min="6673" max="6675" width="22.5703125" style="257" hidden="1"/>
    <col min="6676" max="6677" width="33.7109375" style="257" hidden="1"/>
    <col min="6678" max="6678" width="21" style="257" hidden="1"/>
    <col min="6679" max="6681" width="20" style="257" hidden="1"/>
    <col min="6682" max="6682" width="23.7109375" style="257" hidden="1"/>
    <col min="6683" max="6683" width="28.5703125" style="257" hidden="1"/>
    <col min="6684" max="6684" width="19.28515625" style="257" hidden="1"/>
    <col min="6685" max="6912" width="9.140625" style="257" hidden="1"/>
    <col min="6913" max="6913" width="6.140625" style="257" hidden="1"/>
    <col min="6914" max="6914" width="18.5703125" style="257" hidden="1"/>
    <col min="6915" max="6915" width="11.28515625" style="257" hidden="1"/>
    <col min="6916" max="6919" width="21.28515625" style="257" hidden="1"/>
    <col min="6920" max="6922" width="23.28515625" style="257" hidden="1"/>
    <col min="6923" max="6926" width="20.28515625" style="257" hidden="1"/>
    <col min="6927" max="6928" width="26.85546875" style="257" hidden="1"/>
    <col min="6929" max="6931" width="22.5703125" style="257" hidden="1"/>
    <col min="6932" max="6933" width="33.7109375" style="257" hidden="1"/>
    <col min="6934" max="6934" width="21" style="257" hidden="1"/>
    <col min="6935" max="6937" width="20" style="257" hidden="1"/>
    <col min="6938" max="6938" width="23.7109375" style="257" hidden="1"/>
    <col min="6939" max="6939" width="28.5703125" style="257" hidden="1"/>
    <col min="6940" max="6940" width="19.28515625" style="257" hidden="1"/>
    <col min="6941" max="7168" width="9.140625" style="257" hidden="1"/>
    <col min="7169" max="7169" width="6.140625" style="257" hidden="1"/>
    <col min="7170" max="7170" width="18.5703125" style="257" hidden="1"/>
    <col min="7171" max="7171" width="11.28515625" style="257" hidden="1"/>
    <col min="7172" max="7175" width="21.28515625" style="257" hidden="1"/>
    <col min="7176" max="7178" width="23.28515625" style="257" hidden="1"/>
    <col min="7179" max="7182" width="20.28515625" style="257" hidden="1"/>
    <col min="7183" max="7184" width="26.85546875" style="257" hidden="1"/>
    <col min="7185" max="7187" width="22.5703125" style="257" hidden="1"/>
    <col min="7188" max="7189" width="33.7109375" style="257" hidden="1"/>
    <col min="7190" max="7190" width="21" style="257" hidden="1"/>
    <col min="7191" max="7193" width="20" style="257" hidden="1"/>
    <col min="7194" max="7194" width="23.7109375" style="257" hidden="1"/>
    <col min="7195" max="7195" width="28.5703125" style="257" hidden="1"/>
    <col min="7196" max="7196" width="19.28515625" style="257" hidden="1"/>
    <col min="7197" max="7424" width="9.140625" style="257" hidden="1"/>
    <col min="7425" max="7425" width="6.140625" style="257" hidden="1"/>
    <col min="7426" max="7426" width="18.5703125" style="257" hidden="1"/>
    <col min="7427" max="7427" width="11.28515625" style="257" hidden="1"/>
    <col min="7428" max="7431" width="21.28515625" style="257" hidden="1"/>
    <col min="7432" max="7434" width="23.28515625" style="257" hidden="1"/>
    <col min="7435" max="7438" width="20.28515625" style="257" hidden="1"/>
    <col min="7439" max="7440" width="26.85546875" style="257" hidden="1"/>
    <col min="7441" max="7443" width="22.5703125" style="257" hidden="1"/>
    <col min="7444" max="7445" width="33.7109375" style="257" hidden="1"/>
    <col min="7446" max="7446" width="21" style="257" hidden="1"/>
    <col min="7447" max="7449" width="20" style="257" hidden="1"/>
    <col min="7450" max="7450" width="23.7109375" style="257" hidden="1"/>
    <col min="7451" max="7451" width="28.5703125" style="257" hidden="1"/>
    <col min="7452" max="7452" width="19.28515625" style="257" hidden="1"/>
    <col min="7453" max="7680" width="9.140625" style="257" hidden="1"/>
    <col min="7681" max="7681" width="6.140625" style="257" hidden="1"/>
    <col min="7682" max="7682" width="18.5703125" style="257" hidden="1"/>
    <col min="7683" max="7683" width="11.28515625" style="257" hidden="1"/>
    <col min="7684" max="7687" width="21.28515625" style="257" hidden="1"/>
    <col min="7688" max="7690" width="23.28515625" style="257" hidden="1"/>
    <col min="7691" max="7694" width="20.28515625" style="257" hidden="1"/>
    <col min="7695" max="7696" width="26.85546875" style="257" hidden="1"/>
    <col min="7697" max="7699" width="22.5703125" style="257" hidden="1"/>
    <col min="7700" max="7701" width="33.7109375" style="257" hidden="1"/>
    <col min="7702" max="7702" width="21" style="257" hidden="1"/>
    <col min="7703" max="7705" width="20" style="257" hidden="1"/>
    <col min="7706" max="7706" width="23.7109375" style="257" hidden="1"/>
    <col min="7707" max="7707" width="28.5703125" style="257" hidden="1"/>
    <col min="7708" max="7708" width="19.28515625" style="257" hidden="1"/>
    <col min="7709" max="7936" width="9.140625" style="257" hidden="1"/>
    <col min="7937" max="7937" width="6.140625" style="257" hidden="1"/>
    <col min="7938" max="7938" width="18.5703125" style="257" hidden="1"/>
    <col min="7939" max="7939" width="11.28515625" style="257" hidden="1"/>
    <col min="7940" max="7943" width="21.28515625" style="257" hidden="1"/>
    <col min="7944" max="7946" width="23.28515625" style="257" hidden="1"/>
    <col min="7947" max="7950" width="20.28515625" style="257" hidden="1"/>
    <col min="7951" max="7952" width="26.85546875" style="257" hidden="1"/>
    <col min="7953" max="7955" width="22.5703125" style="257" hidden="1"/>
    <col min="7956" max="7957" width="33.7109375" style="257" hidden="1"/>
    <col min="7958" max="7958" width="21" style="257" hidden="1"/>
    <col min="7959" max="7961" width="20" style="257" hidden="1"/>
    <col min="7962" max="7962" width="23.7109375" style="257" hidden="1"/>
    <col min="7963" max="7963" width="28.5703125" style="257" hidden="1"/>
    <col min="7964" max="7964" width="19.28515625" style="257" hidden="1"/>
    <col min="7965" max="8192" width="9.140625" style="257" hidden="1"/>
    <col min="8193" max="8193" width="6.140625" style="257" hidden="1"/>
    <col min="8194" max="8194" width="18.5703125" style="257" hidden="1"/>
    <col min="8195" max="8195" width="11.28515625" style="257" hidden="1"/>
    <col min="8196" max="8199" width="21.28515625" style="257" hidden="1"/>
    <col min="8200" max="8202" width="23.28515625" style="257" hidden="1"/>
    <col min="8203" max="8206" width="20.28515625" style="257" hidden="1"/>
    <col min="8207" max="8208" width="26.85546875" style="257" hidden="1"/>
    <col min="8209" max="8211" width="22.5703125" style="257" hidden="1"/>
    <col min="8212" max="8213" width="33.7109375" style="257" hidden="1"/>
    <col min="8214" max="8214" width="21" style="257" hidden="1"/>
    <col min="8215" max="8217" width="20" style="257" hidden="1"/>
    <col min="8218" max="8218" width="23.7109375" style="257" hidden="1"/>
    <col min="8219" max="8219" width="28.5703125" style="257" hidden="1"/>
    <col min="8220" max="8220" width="19.28515625" style="257" hidden="1"/>
    <col min="8221" max="8448" width="9.140625" style="257" hidden="1"/>
    <col min="8449" max="8449" width="6.140625" style="257" hidden="1"/>
    <col min="8450" max="8450" width="18.5703125" style="257" hidden="1"/>
    <col min="8451" max="8451" width="11.28515625" style="257" hidden="1"/>
    <col min="8452" max="8455" width="21.28515625" style="257" hidden="1"/>
    <col min="8456" max="8458" width="23.28515625" style="257" hidden="1"/>
    <col min="8459" max="8462" width="20.28515625" style="257" hidden="1"/>
    <col min="8463" max="8464" width="26.85546875" style="257" hidden="1"/>
    <col min="8465" max="8467" width="22.5703125" style="257" hidden="1"/>
    <col min="8468" max="8469" width="33.7109375" style="257" hidden="1"/>
    <col min="8470" max="8470" width="21" style="257" hidden="1"/>
    <col min="8471" max="8473" width="20" style="257" hidden="1"/>
    <col min="8474" max="8474" width="23.7109375" style="257" hidden="1"/>
    <col min="8475" max="8475" width="28.5703125" style="257" hidden="1"/>
    <col min="8476" max="8476" width="19.28515625" style="257" hidden="1"/>
    <col min="8477" max="8704" width="9.140625" style="257" hidden="1"/>
    <col min="8705" max="8705" width="6.140625" style="257" hidden="1"/>
    <col min="8706" max="8706" width="18.5703125" style="257" hidden="1"/>
    <col min="8707" max="8707" width="11.28515625" style="257" hidden="1"/>
    <col min="8708" max="8711" width="21.28515625" style="257" hidden="1"/>
    <col min="8712" max="8714" width="23.28515625" style="257" hidden="1"/>
    <col min="8715" max="8718" width="20.28515625" style="257" hidden="1"/>
    <col min="8719" max="8720" width="26.85546875" style="257" hidden="1"/>
    <col min="8721" max="8723" width="22.5703125" style="257" hidden="1"/>
    <col min="8724" max="8725" width="33.7109375" style="257" hidden="1"/>
    <col min="8726" max="8726" width="21" style="257" hidden="1"/>
    <col min="8727" max="8729" width="20" style="257" hidden="1"/>
    <col min="8730" max="8730" width="23.7109375" style="257" hidden="1"/>
    <col min="8731" max="8731" width="28.5703125" style="257" hidden="1"/>
    <col min="8732" max="8732" width="19.28515625" style="257" hidden="1"/>
    <col min="8733" max="8960" width="9.140625" style="257" hidden="1"/>
    <col min="8961" max="8961" width="6.140625" style="257" hidden="1"/>
    <col min="8962" max="8962" width="18.5703125" style="257" hidden="1"/>
    <col min="8963" max="8963" width="11.28515625" style="257" hidden="1"/>
    <col min="8964" max="8967" width="21.28515625" style="257" hidden="1"/>
    <col min="8968" max="8970" width="23.28515625" style="257" hidden="1"/>
    <col min="8971" max="8974" width="20.28515625" style="257" hidden="1"/>
    <col min="8975" max="8976" width="26.85546875" style="257" hidden="1"/>
    <col min="8977" max="8979" width="22.5703125" style="257" hidden="1"/>
    <col min="8980" max="8981" width="33.7109375" style="257" hidden="1"/>
    <col min="8982" max="8982" width="21" style="257" hidden="1"/>
    <col min="8983" max="8985" width="20" style="257" hidden="1"/>
    <col min="8986" max="8986" width="23.7109375" style="257" hidden="1"/>
    <col min="8987" max="8987" width="28.5703125" style="257" hidden="1"/>
    <col min="8988" max="8988" width="19.28515625" style="257" hidden="1"/>
    <col min="8989" max="9216" width="9.140625" style="257" hidden="1"/>
    <col min="9217" max="9217" width="6.140625" style="257" hidden="1"/>
    <col min="9218" max="9218" width="18.5703125" style="257" hidden="1"/>
    <col min="9219" max="9219" width="11.28515625" style="257" hidden="1"/>
    <col min="9220" max="9223" width="21.28515625" style="257" hidden="1"/>
    <col min="9224" max="9226" width="23.28515625" style="257" hidden="1"/>
    <col min="9227" max="9230" width="20.28515625" style="257" hidden="1"/>
    <col min="9231" max="9232" width="26.85546875" style="257" hidden="1"/>
    <col min="9233" max="9235" width="22.5703125" style="257" hidden="1"/>
    <col min="9236" max="9237" width="33.7109375" style="257" hidden="1"/>
    <col min="9238" max="9238" width="21" style="257" hidden="1"/>
    <col min="9239" max="9241" width="20" style="257" hidden="1"/>
    <col min="9242" max="9242" width="23.7109375" style="257" hidden="1"/>
    <col min="9243" max="9243" width="28.5703125" style="257" hidden="1"/>
    <col min="9244" max="9244" width="19.28515625" style="257" hidden="1"/>
    <col min="9245" max="9472" width="9.140625" style="257" hidden="1"/>
    <col min="9473" max="9473" width="6.140625" style="257" hidden="1"/>
    <col min="9474" max="9474" width="18.5703125" style="257" hidden="1"/>
    <col min="9475" max="9475" width="11.28515625" style="257" hidden="1"/>
    <col min="9476" max="9479" width="21.28515625" style="257" hidden="1"/>
    <col min="9480" max="9482" width="23.28515625" style="257" hidden="1"/>
    <col min="9483" max="9486" width="20.28515625" style="257" hidden="1"/>
    <col min="9487" max="9488" width="26.85546875" style="257" hidden="1"/>
    <col min="9489" max="9491" width="22.5703125" style="257" hidden="1"/>
    <col min="9492" max="9493" width="33.7109375" style="257" hidden="1"/>
    <col min="9494" max="9494" width="21" style="257" hidden="1"/>
    <col min="9495" max="9497" width="20" style="257" hidden="1"/>
    <col min="9498" max="9498" width="23.7109375" style="257" hidden="1"/>
    <col min="9499" max="9499" width="28.5703125" style="257" hidden="1"/>
    <col min="9500" max="9500" width="19.28515625" style="257" hidden="1"/>
    <col min="9501" max="9728" width="9.140625" style="257" hidden="1"/>
    <col min="9729" max="9729" width="6.140625" style="257" hidden="1"/>
    <col min="9730" max="9730" width="18.5703125" style="257" hidden="1"/>
    <col min="9731" max="9731" width="11.28515625" style="257" hidden="1"/>
    <col min="9732" max="9735" width="21.28515625" style="257" hidden="1"/>
    <col min="9736" max="9738" width="23.28515625" style="257" hidden="1"/>
    <col min="9739" max="9742" width="20.28515625" style="257" hidden="1"/>
    <col min="9743" max="9744" width="26.85546875" style="257" hidden="1"/>
    <col min="9745" max="9747" width="22.5703125" style="257" hidden="1"/>
    <col min="9748" max="9749" width="33.7109375" style="257" hidden="1"/>
    <col min="9750" max="9750" width="21" style="257" hidden="1"/>
    <col min="9751" max="9753" width="20" style="257" hidden="1"/>
    <col min="9754" max="9754" width="23.7109375" style="257" hidden="1"/>
    <col min="9755" max="9755" width="28.5703125" style="257" hidden="1"/>
    <col min="9756" max="9756" width="19.28515625" style="257" hidden="1"/>
    <col min="9757" max="9984" width="9.140625" style="257" hidden="1"/>
    <col min="9985" max="9985" width="6.140625" style="257" hidden="1"/>
    <col min="9986" max="9986" width="18.5703125" style="257" hidden="1"/>
    <col min="9987" max="9987" width="11.28515625" style="257" hidden="1"/>
    <col min="9988" max="9991" width="21.28515625" style="257" hidden="1"/>
    <col min="9992" max="9994" width="23.28515625" style="257" hidden="1"/>
    <col min="9995" max="9998" width="20.28515625" style="257" hidden="1"/>
    <col min="9999" max="10000" width="26.85546875" style="257" hidden="1"/>
    <col min="10001" max="10003" width="22.5703125" style="257" hidden="1"/>
    <col min="10004" max="10005" width="33.7109375" style="257" hidden="1"/>
    <col min="10006" max="10006" width="21" style="257" hidden="1"/>
    <col min="10007" max="10009" width="20" style="257" hidden="1"/>
    <col min="10010" max="10010" width="23.7109375" style="257" hidden="1"/>
    <col min="10011" max="10011" width="28.5703125" style="257" hidden="1"/>
    <col min="10012" max="10012" width="19.28515625" style="257" hidden="1"/>
    <col min="10013" max="10240" width="9.140625" style="257" hidden="1"/>
    <col min="10241" max="10241" width="6.140625" style="257" hidden="1"/>
    <col min="10242" max="10242" width="18.5703125" style="257" hidden="1"/>
    <col min="10243" max="10243" width="11.28515625" style="257" hidden="1"/>
    <col min="10244" max="10247" width="21.28515625" style="257" hidden="1"/>
    <col min="10248" max="10250" width="23.28515625" style="257" hidden="1"/>
    <col min="10251" max="10254" width="20.28515625" style="257" hidden="1"/>
    <col min="10255" max="10256" width="26.85546875" style="257" hidden="1"/>
    <col min="10257" max="10259" width="22.5703125" style="257" hidden="1"/>
    <col min="10260" max="10261" width="33.7109375" style="257" hidden="1"/>
    <col min="10262" max="10262" width="21" style="257" hidden="1"/>
    <col min="10263" max="10265" width="20" style="257" hidden="1"/>
    <col min="10266" max="10266" width="23.7109375" style="257" hidden="1"/>
    <col min="10267" max="10267" width="28.5703125" style="257" hidden="1"/>
    <col min="10268" max="10268" width="19.28515625" style="257" hidden="1"/>
    <col min="10269" max="10496" width="9.140625" style="257" hidden="1"/>
    <col min="10497" max="10497" width="6.140625" style="257" hidden="1"/>
    <col min="10498" max="10498" width="18.5703125" style="257" hidden="1"/>
    <col min="10499" max="10499" width="11.28515625" style="257" hidden="1"/>
    <col min="10500" max="10503" width="21.28515625" style="257" hidden="1"/>
    <col min="10504" max="10506" width="23.28515625" style="257" hidden="1"/>
    <col min="10507" max="10510" width="20.28515625" style="257" hidden="1"/>
    <col min="10511" max="10512" width="26.85546875" style="257" hidden="1"/>
    <col min="10513" max="10515" width="22.5703125" style="257" hidden="1"/>
    <col min="10516" max="10517" width="33.7109375" style="257" hidden="1"/>
    <col min="10518" max="10518" width="21" style="257" hidden="1"/>
    <col min="10519" max="10521" width="20" style="257" hidden="1"/>
    <col min="10522" max="10522" width="23.7109375" style="257" hidden="1"/>
    <col min="10523" max="10523" width="28.5703125" style="257" hidden="1"/>
    <col min="10524" max="10524" width="19.28515625" style="257" hidden="1"/>
    <col min="10525" max="10752" width="9.140625" style="257" hidden="1"/>
    <col min="10753" max="10753" width="6.140625" style="257" hidden="1"/>
    <col min="10754" max="10754" width="18.5703125" style="257" hidden="1"/>
    <col min="10755" max="10755" width="11.28515625" style="257" hidden="1"/>
    <col min="10756" max="10759" width="21.28515625" style="257" hidden="1"/>
    <col min="10760" max="10762" width="23.28515625" style="257" hidden="1"/>
    <col min="10763" max="10766" width="20.28515625" style="257" hidden="1"/>
    <col min="10767" max="10768" width="26.85546875" style="257" hidden="1"/>
    <col min="10769" max="10771" width="22.5703125" style="257" hidden="1"/>
    <col min="10772" max="10773" width="33.7109375" style="257" hidden="1"/>
    <col min="10774" max="10774" width="21" style="257" hidden="1"/>
    <col min="10775" max="10777" width="20" style="257" hidden="1"/>
    <col min="10778" max="10778" width="23.7109375" style="257" hidden="1"/>
    <col min="10779" max="10779" width="28.5703125" style="257" hidden="1"/>
    <col min="10780" max="10780" width="19.28515625" style="257" hidden="1"/>
    <col min="10781" max="11008" width="9.140625" style="257" hidden="1"/>
    <col min="11009" max="11009" width="6.140625" style="257" hidden="1"/>
    <col min="11010" max="11010" width="18.5703125" style="257" hidden="1"/>
    <col min="11011" max="11011" width="11.28515625" style="257" hidden="1"/>
    <col min="11012" max="11015" width="21.28515625" style="257" hidden="1"/>
    <col min="11016" max="11018" width="23.28515625" style="257" hidden="1"/>
    <col min="11019" max="11022" width="20.28515625" style="257" hidden="1"/>
    <col min="11023" max="11024" width="26.85546875" style="257" hidden="1"/>
    <col min="11025" max="11027" width="22.5703125" style="257" hidden="1"/>
    <col min="11028" max="11029" width="33.7109375" style="257" hidden="1"/>
    <col min="11030" max="11030" width="21" style="257" hidden="1"/>
    <col min="11031" max="11033" width="20" style="257" hidden="1"/>
    <col min="11034" max="11034" width="23.7109375" style="257" hidden="1"/>
    <col min="11035" max="11035" width="28.5703125" style="257" hidden="1"/>
    <col min="11036" max="11036" width="19.28515625" style="257" hidden="1"/>
    <col min="11037" max="11264" width="9.140625" style="257" hidden="1"/>
    <col min="11265" max="11265" width="6.140625" style="257" hidden="1"/>
    <col min="11266" max="11266" width="18.5703125" style="257" hidden="1"/>
    <col min="11267" max="11267" width="11.28515625" style="257" hidden="1"/>
    <col min="11268" max="11271" width="21.28515625" style="257" hidden="1"/>
    <col min="11272" max="11274" width="23.28515625" style="257" hidden="1"/>
    <col min="11275" max="11278" width="20.28515625" style="257" hidden="1"/>
    <col min="11279" max="11280" width="26.85546875" style="257" hidden="1"/>
    <col min="11281" max="11283" width="22.5703125" style="257" hidden="1"/>
    <col min="11284" max="11285" width="33.7109375" style="257" hidden="1"/>
    <col min="11286" max="11286" width="21" style="257" hidden="1"/>
    <col min="11287" max="11289" width="20" style="257" hidden="1"/>
    <col min="11290" max="11290" width="23.7109375" style="257" hidden="1"/>
    <col min="11291" max="11291" width="28.5703125" style="257" hidden="1"/>
    <col min="11292" max="11292" width="19.28515625" style="257" hidden="1"/>
    <col min="11293" max="11520" width="9.140625" style="257" hidden="1"/>
    <col min="11521" max="11521" width="6.140625" style="257" hidden="1"/>
    <col min="11522" max="11522" width="18.5703125" style="257" hidden="1"/>
    <col min="11523" max="11523" width="11.28515625" style="257" hidden="1"/>
    <col min="11524" max="11527" width="21.28515625" style="257" hidden="1"/>
    <col min="11528" max="11530" width="23.28515625" style="257" hidden="1"/>
    <col min="11531" max="11534" width="20.28515625" style="257" hidden="1"/>
    <col min="11535" max="11536" width="26.85546875" style="257" hidden="1"/>
    <col min="11537" max="11539" width="22.5703125" style="257" hidden="1"/>
    <col min="11540" max="11541" width="33.7109375" style="257" hidden="1"/>
    <col min="11542" max="11542" width="21" style="257" hidden="1"/>
    <col min="11543" max="11545" width="20" style="257" hidden="1"/>
    <col min="11546" max="11546" width="23.7109375" style="257" hidden="1"/>
    <col min="11547" max="11547" width="28.5703125" style="257" hidden="1"/>
    <col min="11548" max="11548" width="19.28515625" style="257" hidden="1"/>
    <col min="11549" max="11776" width="9.140625" style="257" hidden="1"/>
    <col min="11777" max="11777" width="6.140625" style="257" hidden="1"/>
    <col min="11778" max="11778" width="18.5703125" style="257" hidden="1"/>
    <col min="11779" max="11779" width="11.28515625" style="257" hidden="1"/>
    <col min="11780" max="11783" width="21.28515625" style="257" hidden="1"/>
    <col min="11784" max="11786" width="23.28515625" style="257" hidden="1"/>
    <col min="11787" max="11790" width="20.28515625" style="257" hidden="1"/>
    <col min="11791" max="11792" width="26.85546875" style="257" hidden="1"/>
    <col min="11793" max="11795" width="22.5703125" style="257" hidden="1"/>
    <col min="11796" max="11797" width="33.7109375" style="257" hidden="1"/>
    <col min="11798" max="11798" width="21" style="257" hidden="1"/>
    <col min="11799" max="11801" width="20" style="257" hidden="1"/>
    <col min="11802" max="11802" width="23.7109375" style="257" hidden="1"/>
    <col min="11803" max="11803" width="28.5703125" style="257" hidden="1"/>
    <col min="11804" max="11804" width="19.28515625" style="257" hidden="1"/>
    <col min="11805" max="12032" width="9.140625" style="257" hidden="1"/>
    <col min="12033" max="12033" width="6.140625" style="257" hidden="1"/>
    <col min="12034" max="12034" width="18.5703125" style="257" hidden="1"/>
    <col min="12035" max="12035" width="11.28515625" style="257" hidden="1"/>
    <col min="12036" max="12039" width="21.28515625" style="257" hidden="1"/>
    <col min="12040" max="12042" width="23.28515625" style="257" hidden="1"/>
    <col min="12043" max="12046" width="20.28515625" style="257" hidden="1"/>
    <col min="12047" max="12048" width="26.85546875" style="257" hidden="1"/>
    <col min="12049" max="12051" width="22.5703125" style="257" hidden="1"/>
    <col min="12052" max="12053" width="33.7109375" style="257" hidden="1"/>
    <col min="12054" max="12054" width="21" style="257" hidden="1"/>
    <col min="12055" max="12057" width="20" style="257" hidden="1"/>
    <col min="12058" max="12058" width="23.7109375" style="257" hidden="1"/>
    <col min="12059" max="12059" width="28.5703125" style="257" hidden="1"/>
    <col min="12060" max="12060" width="19.28515625" style="257" hidden="1"/>
    <col min="12061" max="12288" width="9.140625" style="257" hidden="1"/>
    <col min="12289" max="12289" width="6.140625" style="257" hidden="1"/>
    <col min="12290" max="12290" width="18.5703125" style="257" hidden="1"/>
    <col min="12291" max="12291" width="11.28515625" style="257" hidden="1"/>
    <col min="12292" max="12295" width="21.28515625" style="257" hidden="1"/>
    <col min="12296" max="12298" width="23.28515625" style="257" hidden="1"/>
    <col min="12299" max="12302" width="20.28515625" style="257" hidden="1"/>
    <col min="12303" max="12304" width="26.85546875" style="257" hidden="1"/>
    <col min="12305" max="12307" width="22.5703125" style="257" hidden="1"/>
    <col min="12308" max="12309" width="33.7109375" style="257" hidden="1"/>
    <col min="12310" max="12310" width="21" style="257" hidden="1"/>
    <col min="12311" max="12313" width="20" style="257" hidden="1"/>
    <col min="12314" max="12314" width="23.7109375" style="257" hidden="1"/>
    <col min="12315" max="12315" width="28.5703125" style="257" hidden="1"/>
    <col min="12316" max="12316" width="19.28515625" style="257" hidden="1"/>
    <col min="12317" max="12544" width="9.140625" style="257" hidden="1"/>
    <col min="12545" max="12545" width="6.140625" style="257" hidden="1"/>
    <col min="12546" max="12546" width="18.5703125" style="257" hidden="1"/>
    <col min="12547" max="12547" width="11.28515625" style="257" hidden="1"/>
    <col min="12548" max="12551" width="21.28515625" style="257" hidden="1"/>
    <col min="12552" max="12554" width="23.28515625" style="257" hidden="1"/>
    <col min="12555" max="12558" width="20.28515625" style="257" hidden="1"/>
    <col min="12559" max="12560" width="26.85546875" style="257" hidden="1"/>
    <col min="12561" max="12563" width="22.5703125" style="257" hidden="1"/>
    <col min="12564" max="12565" width="33.7109375" style="257" hidden="1"/>
    <col min="12566" max="12566" width="21" style="257" hidden="1"/>
    <col min="12567" max="12569" width="20" style="257" hidden="1"/>
    <col min="12570" max="12570" width="23.7109375" style="257" hidden="1"/>
    <col min="12571" max="12571" width="28.5703125" style="257" hidden="1"/>
    <col min="12572" max="12572" width="19.28515625" style="257" hidden="1"/>
    <col min="12573" max="12800" width="9.140625" style="257" hidden="1"/>
    <col min="12801" max="12801" width="6.140625" style="257" hidden="1"/>
    <col min="12802" max="12802" width="18.5703125" style="257" hidden="1"/>
    <col min="12803" max="12803" width="11.28515625" style="257" hidden="1"/>
    <col min="12804" max="12807" width="21.28515625" style="257" hidden="1"/>
    <col min="12808" max="12810" width="23.28515625" style="257" hidden="1"/>
    <col min="12811" max="12814" width="20.28515625" style="257" hidden="1"/>
    <col min="12815" max="12816" width="26.85546875" style="257" hidden="1"/>
    <col min="12817" max="12819" width="22.5703125" style="257" hidden="1"/>
    <col min="12820" max="12821" width="33.7109375" style="257" hidden="1"/>
    <col min="12822" max="12822" width="21" style="257" hidden="1"/>
    <col min="12823" max="12825" width="20" style="257" hidden="1"/>
    <col min="12826" max="12826" width="23.7109375" style="257" hidden="1"/>
    <col min="12827" max="12827" width="28.5703125" style="257" hidden="1"/>
    <col min="12828" max="12828" width="19.28515625" style="257" hidden="1"/>
    <col min="12829" max="13056" width="9.140625" style="257" hidden="1"/>
    <col min="13057" max="13057" width="6.140625" style="257" hidden="1"/>
    <col min="13058" max="13058" width="18.5703125" style="257" hidden="1"/>
    <col min="13059" max="13059" width="11.28515625" style="257" hidden="1"/>
    <col min="13060" max="13063" width="21.28515625" style="257" hidden="1"/>
    <col min="13064" max="13066" width="23.28515625" style="257" hidden="1"/>
    <col min="13067" max="13070" width="20.28515625" style="257" hidden="1"/>
    <col min="13071" max="13072" width="26.85546875" style="257" hidden="1"/>
    <col min="13073" max="13075" width="22.5703125" style="257" hidden="1"/>
    <col min="13076" max="13077" width="33.7109375" style="257" hidden="1"/>
    <col min="13078" max="13078" width="21" style="257" hidden="1"/>
    <col min="13079" max="13081" width="20" style="257" hidden="1"/>
    <col min="13082" max="13082" width="23.7109375" style="257" hidden="1"/>
    <col min="13083" max="13083" width="28.5703125" style="257" hidden="1"/>
    <col min="13084" max="13084" width="19.28515625" style="257" hidden="1"/>
    <col min="13085" max="13312" width="9.140625" style="257" hidden="1"/>
    <col min="13313" max="13313" width="6.140625" style="257" hidden="1"/>
    <col min="13314" max="13314" width="18.5703125" style="257" hidden="1"/>
    <col min="13315" max="13315" width="11.28515625" style="257" hidden="1"/>
    <col min="13316" max="13319" width="21.28515625" style="257" hidden="1"/>
    <col min="13320" max="13322" width="23.28515625" style="257" hidden="1"/>
    <col min="13323" max="13326" width="20.28515625" style="257" hidden="1"/>
    <col min="13327" max="13328" width="26.85546875" style="257" hidden="1"/>
    <col min="13329" max="13331" width="22.5703125" style="257" hidden="1"/>
    <col min="13332" max="13333" width="33.7109375" style="257" hidden="1"/>
    <col min="13334" max="13334" width="21" style="257" hidden="1"/>
    <col min="13335" max="13337" width="20" style="257" hidden="1"/>
    <col min="13338" max="13338" width="23.7109375" style="257" hidden="1"/>
    <col min="13339" max="13339" width="28.5703125" style="257" hidden="1"/>
    <col min="13340" max="13340" width="19.28515625" style="257" hidden="1"/>
    <col min="13341" max="13568" width="9.140625" style="257" hidden="1"/>
    <col min="13569" max="13569" width="6.140625" style="257" hidden="1"/>
    <col min="13570" max="13570" width="18.5703125" style="257" hidden="1"/>
    <col min="13571" max="13571" width="11.28515625" style="257" hidden="1"/>
    <col min="13572" max="13575" width="21.28515625" style="257" hidden="1"/>
    <col min="13576" max="13578" width="23.28515625" style="257" hidden="1"/>
    <col min="13579" max="13582" width="20.28515625" style="257" hidden="1"/>
    <col min="13583" max="13584" width="26.85546875" style="257" hidden="1"/>
    <col min="13585" max="13587" width="22.5703125" style="257" hidden="1"/>
    <col min="13588" max="13589" width="33.7109375" style="257" hidden="1"/>
    <col min="13590" max="13590" width="21" style="257" hidden="1"/>
    <col min="13591" max="13593" width="20" style="257" hidden="1"/>
    <col min="13594" max="13594" width="23.7109375" style="257" hidden="1"/>
    <col min="13595" max="13595" width="28.5703125" style="257" hidden="1"/>
    <col min="13596" max="13596" width="19.28515625" style="257" hidden="1"/>
    <col min="13597" max="13824" width="9.140625" style="257" hidden="1"/>
    <col min="13825" max="13825" width="6.140625" style="257" hidden="1"/>
    <col min="13826" max="13826" width="18.5703125" style="257" hidden="1"/>
    <col min="13827" max="13827" width="11.28515625" style="257" hidden="1"/>
    <col min="13828" max="13831" width="21.28515625" style="257" hidden="1"/>
    <col min="13832" max="13834" width="23.28515625" style="257" hidden="1"/>
    <col min="13835" max="13838" width="20.28515625" style="257" hidden="1"/>
    <col min="13839" max="13840" width="26.85546875" style="257" hidden="1"/>
    <col min="13841" max="13843" width="22.5703125" style="257" hidden="1"/>
    <col min="13844" max="13845" width="33.7109375" style="257" hidden="1"/>
    <col min="13846" max="13846" width="21" style="257" hidden="1"/>
    <col min="13847" max="13849" width="20" style="257" hidden="1"/>
    <col min="13850" max="13850" width="23.7109375" style="257" hidden="1"/>
    <col min="13851" max="13851" width="28.5703125" style="257" hidden="1"/>
    <col min="13852" max="13852" width="19.28515625" style="257" hidden="1"/>
    <col min="13853" max="14080" width="9.140625" style="257" hidden="1"/>
    <col min="14081" max="14081" width="6.140625" style="257" hidden="1"/>
    <col min="14082" max="14082" width="18.5703125" style="257" hidden="1"/>
    <col min="14083" max="14083" width="11.28515625" style="257" hidden="1"/>
    <col min="14084" max="14087" width="21.28515625" style="257" hidden="1"/>
    <col min="14088" max="14090" width="23.28515625" style="257" hidden="1"/>
    <col min="14091" max="14094" width="20.28515625" style="257" hidden="1"/>
    <col min="14095" max="14096" width="26.85546875" style="257" hidden="1"/>
    <col min="14097" max="14099" width="22.5703125" style="257" hidden="1"/>
    <col min="14100" max="14101" width="33.7109375" style="257" hidden="1"/>
    <col min="14102" max="14102" width="21" style="257" hidden="1"/>
    <col min="14103" max="14105" width="20" style="257" hidden="1"/>
    <col min="14106" max="14106" width="23.7109375" style="257" hidden="1"/>
    <col min="14107" max="14107" width="28.5703125" style="257" hidden="1"/>
    <col min="14108" max="14108" width="19.28515625" style="257" hidden="1"/>
    <col min="14109" max="14336" width="9.140625" style="257" hidden="1"/>
    <col min="14337" max="14337" width="6.140625" style="257" hidden="1"/>
    <col min="14338" max="14338" width="18.5703125" style="257" hidden="1"/>
    <col min="14339" max="14339" width="11.28515625" style="257" hidden="1"/>
    <col min="14340" max="14343" width="21.28515625" style="257" hidden="1"/>
    <col min="14344" max="14346" width="23.28515625" style="257" hidden="1"/>
    <col min="14347" max="14350" width="20.28515625" style="257" hidden="1"/>
    <col min="14351" max="14352" width="26.85546875" style="257" hidden="1"/>
    <col min="14353" max="14355" width="22.5703125" style="257" hidden="1"/>
    <col min="14356" max="14357" width="33.7109375" style="257" hidden="1"/>
    <col min="14358" max="14358" width="21" style="257" hidden="1"/>
    <col min="14359" max="14361" width="20" style="257" hidden="1"/>
    <col min="14362" max="14362" width="23.7109375" style="257" hidden="1"/>
    <col min="14363" max="14363" width="28.5703125" style="257" hidden="1"/>
    <col min="14364" max="14364" width="19.28515625" style="257" hidden="1"/>
    <col min="14365" max="14592" width="9.140625" style="257" hidden="1"/>
    <col min="14593" max="14593" width="6.140625" style="257" hidden="1"/>
    <col min="14594" max="14594" width="18.5703125" style="257" hidden="1"/>
    <col min="14595" max="14595" width="11.28515625" style="257" hidden="1"/>
    <col min="14596" max="14599" width="21.28515625" style="257" hidden="1"/>
    <col min="14600" max="14602" width="23.28515625" style="257" hidden="1"/>
    <col min="14603" max="14606" width="20.28515625" style="257" hidden="1"/>
    <col min="14607" max="14608" width="26.85546875" style="257" hidden="1"/>
    <col min="14609" max="14611" width="22.5703125" style="257" hidden="1"/>
    <col min="14612" max="14613" width="33.7109375" style="257" hidden="1"/>
    <col min="14614" max="14614" width="21" style="257" hidden="1"/>
    <col min="14615" max="14617" width="20" style="257" hidden="1"/>
    <col min="14618" max="14618" width="23.7109375" style="257" hidden="1"/>
    <col min="14619" max="14619" width="28.5703125" style="257" hidden="1"/>
    <col min="14620" max="14620" width="19.28515625" style="257" hidden="1"/>
    <col min="14621" max="14848" width="9.140625" style="257" hidden="1"/>
    <col min="14849" max="14849" width="6.140625" style="257" hidden="1"/>
    <col min="14850" max="14850" width="18.5703125" style="257" hidden="1"/>
    <col min="14851" max="14851" width="11.28515625" style="257" hidden="1"/>
    <col min="14852" max="14855" width="21.28515625" style="257" hidden="1"/>
    <col min="14856" max="14858" width="23.28515625" style="257" hidden="1"/>
    <col min="14859" max="14862" width="20.28515625" style="257" hidden="1"/>
    <col min="14863" max="14864" width="26.85546875" style="257" hidden="1"/>
    <col min="14865" max="14867" width="22.5703125" style="257" hidden="1"/>
    <col min="14868" max="14869" width="33.7109375" style="257" hidden="1"/>
    <col min="14870" max="14870" width="21" style="257" hidden="1"/>
    <col min="14871" max="14873" width="20" style="257" hidden="1"/>
    <col min="14874" max="14874" width="23.7109375" style="257" hidden="1"/>
    <col min="14875" max="14875" width="28.5703125" style="257" hidden="1"/>
    <col min="14876" max="14876" width="19.28515625" style="257" hidden="1"/>
    <col min="14877" max="15104" width="9.140625" style="257" hidden="1"/>
    <col min="15105" max="15105" width="6.140625" style="257" hidden="1"/>
    <col min="15106" max="15106" width="18.5703125" style="257" hidden="1"/>
    <col min="15107" max="15107" width="11.28515625" style="257" hidden="1"/>
    <col min="15108" max="15111" width="21.28515625" style="257" hidden="1"/>
    <col min="15112" max="15114" width="23.28515625" style="257" hidden="1"/>
    <col min="15115" max="15118" width="20.28515625" style="257" hidden="1"/>
    <col min="15119" max="15120" width="26.85546875" style="257" hidden="1"/>
    <col min="15121" max="15123" width="22.5703125" style="257" hidden="1"/>
    <col min="15124" max="15125" width="33.7109375" style="257" hidden="1"/>
    <col min="15126" max="15126" width="21" style="257" hidden="1"/>
    <col min="15127" max="15129" width="20" style="257" hidden="1"/>
    <col min="15130" max="15130" width="23.7109375" style="257" hidden="1"/>
    <col min="15131" max="15131" width="28.5703125" style="257" hidden="1"/>
    <col min="15132" max="15132" width="19.28515625" style="257" hidden="1"/>
    <col min="15133" max="15360" width="9.140625" style="257" hidden="1"/>
    <col min="15361" max="15361" width="6.140625" style="257" hidden="1"/>
    <col min="15362" max="15362" width="18.5703125" style="257" hidden="1"/>
    <col min="15363" max="15363" width="11.28515625" style="257" hidden="1"/>
    <col min="15364" max="15367" width="21.28515625" style="257" hidden="1"/>
    <col min="15368" max="15370" width="23.28515625" style="257" hidden="1"/>
    <col min="15371" max="15374" width="20.28515625" style="257" hidden="1"/>
    <col min="15375" max="15376" width="26.85546875" style="257" hidden="1"/>
    <col min="15377" max="15379" width="22.5703125" style="257" hidden="1"/>
    <col min="15380" max="15381" width="33.7109375" style="257" hidden="1"/>
    <col min="15382" max="15382" width="21" style="257" hidden="1"/>
    <col min="15383" max="15385" width="20" style="257" hidden="1"/>
    <col min="15386" max="15386" width="23.7109375" style="257" hidden="1"/>
    <col min="15387" max="15387" width="28.5703125" style="257" hidden="1"/>
    <col min="15388" max="15388" width="19.28515625" style="257" hidden="1"/>
    <col min="15389" max="15616" width="9.140625" style="257" hidden="1"/>
    <col min="15617" max="15617" width="6.140625" style="257" hidden="1"/>
    <col min="15618" max="15618" width="18.5703125" style="257" hidden="1"/>
    <col min="15619" max="15619" width="11.28515625" style="257" hidden="1"/>
    <col min="15620" max="15623" width="21.28515625" style="257" hidden="1"/>
    <col min="15624" max="15626" width="23.28515625" style="257" hidden="1"/>
    <col min="15627" max="15630" width="20.28515625" style="257" hidden="1"/>
    <col min="15631" max="15632" width="26.85546875" style="257" hidden="1"/>
    <col min="15633" max="15635" width="22.5703125" style="257" hidden="1"/>
    <col min="15636" max="15637" width="33.7109375" style="257" hidden="1"/>
    <col min="15638" max="15638" width="21" style="257" hidden="1"/>
    <col min="15639" max="15641" width="20" style="257" hidden="1"/>
    <col min="15642" max="15642" width="23.7109375" style="257" hidden="1"/>
    <col min="15643" max="15643" width="28.5703125" style="257" hidden="1"/>
    <col min="15644" max="15644" width="19.28515625" style="257" hidden="1"/>
    <col min="15645" max="15872" width="9.140625" style="257" hidden="1"/>
    <col min="15873" max="15873" width="6.140625" style="257" hidden="1"/>
    <col min="15874" max="15874" width="18.5703125" style="257" hidden="1"/>
    <col min="15875" max="15875" width="11.28515625" style="257" hidden="1"/>
    <col min="15876" max="15879" width="21.28515625" style="257" hidden="1"/>
    <col min="15880" max="15882" width="23.28515625" style="257" hidden="1"/>
    <col min="15883" max="15886" width="20.28515625" style="257" hidden="1"/>
    <col min="15887" max="15888" width="26.85546875" style="257" hidden="1"/>
    <col min="15889" max="15891" width="22.5703125" style="257" hidden="1"/>
    <col min="15892" max="15893" width="33.7109375" style="257" hidden="1"/>
    <col min="15894" max="15894" width="21" style="257" hidden="1"/>
    <col min="15895" max="15897" width="20" style="257" hidden="1"/>
    <col min="15898" max="15898" width="23.7109375" style="257" hidden="1"/>
    <col min="15899" max="15899" width="28.5703125" style="257" hidden="1"/>
    <col min="15900" max="15900" width="19.28515625" style="257" hidden="1"/>
    <col min="15901" max="16128" width="9.140625" style="257" hidden="1"/>
    <col min="16129" max="16129" width="6.140625" style="257" hidden="1"/>
    <col min="16130" max="16130" width="18.5703125" style="257" hidden="1"/>
    <col min="16131" max="16131" width="11.28515625" style="257" hidden="1"/>
    <col min="16132" max="16135" width="21.28515625" style="257" hidden="1"/>
    <col min="16136" max="16138" width="23.28515625" style="257" hidden="1"/>
    <col min="16139" max="16142" width="20.28515625" style="257" hidden="1"/>
    <col min="16143" max="16144" width="26.85546875" style="257" hidden="1"/>
    <col min="16145" max="16147" width="22.5703125" style="257" hidden="1"/>
    <col min="16148" max="16149" width="33.7109375" style="257" hidden="1"/>
    <col min="16150" max="16150" width="21" style="257" hidden="1"/>
    <col min="16151" max="16153" width="20" style="257" hidden="1"/>
    <col min="16154" max="16154" width="23.7109375" style="257" hidden="1"/>
    <col min="16155" max="16155" width="28.5703125" style="257" hidden="1"/>
    <col min="16156" max="16156" width="19.28515625" style="257" hidden="1"/>
    <col min="16157" max="16384" width="9.140625" style="257" hidden="1"/>
  </cols>
  <sheetData>
    <row r="1" spans="1:27" s="248" customFormat="1" ht="72" customHeight="1" thickBot="1">
      <c r="A1" s="571" t="s">
        <v>1637</v>
      </c>
      <c r="B1" s="572"/>
      <c r="C1" s="572"/>
      <c r="D1" s="547" t="s">
        <v>944</v>
      </c>
      <c r="E1" s="549"/>
      <c r="F1" s="549"/>
      <c r="G1" s="548"/>
      <c r="H1" s="547" t="s">
        <v>945</v>
      </c>
      <c r="I1" s="549"/>
      <c r="J1" s="548"/>
      <c r="K1" s="547" t="s">
        <v>1080</v>
      </c>
      <c r="L1" s="549"/>
      <c r="M1" s="549"/>
      <c r="N1" s="548"/>
      <c r="O1" s="595" t="s">
        <v>946</v>
      </c>
      <c r="P1" s="548"/>
      <c r="Q1" s="595" t="s">
        <v>947</v>
      </c>
      <c r="R1" s="549"/>
      <c r="S1" s="548"/>
      <c r="T1" s="595" t="s">
        <v>948</v>
      </c>
      <c r="U1" s="548"/>
      <c r="V1" s="595" t="s">
        <v>949</v>
      </c>
      <c r="W1" s="549"/>
      <c r="X1" s="549"/>
      <c r="Y1" s="548"/>
      <c r="Z1" s="550" t="s">
        <v>950</v>
      </c>
      <c r="AA1" s="551"/>
    </row>
    <row r="2" spans="1:27" s="250" customFormat="1" ht="21" customHeight="1">
      <c r="A2" s="573"/>
      <c r="B2" s="574"/>
      <c r="C2" s="574"/>
      <c r="D2" s="249" t="s">
        <v>715</v>
      </c>
      <c r="E2" s="249" t="s">
        <v>713</v>
      </c>
      <c r="F2" s="249" t="s">
        <v>711</v>
      </c>
      <c r="G2" s="249" t="s">
        <v>710</v>
      </c>
      <c r="H2" s="249" t="s">
        <v>708</v>
      </c>
      <c r="I2" s="249" t="s">
        <v>706</v>
      </c>
      <c r="J2" s="249" t="s">
        <v>704</v>
      </c>
      <c r="K2" s="249" t="s">
        <v>703</v>
      </c>
      <c r="L2" s="249" t="s">
        <v>702</v>
      </c>
      <c r="M2" s="249" t="s">
        <v>700</v>
      </c>
      <c r="N2" s="249" t="s">
        <v>699</v>
      </c>
      <c r="O2" s="249" t="s">
        <v>482</v>
      </c>
      <c r="P2" s="249" t="s">
        <v>483</v>
      </c>
      <c r="Q2" s="249" t="s">
        <v>698</v>
      </c>
      <c r="R2" s="249" t="s">
        <v>697</v>
      </c>
      <c r="S2" s="249" t="s">
        <v>696</v>
      </c>
      <c r="T2" s="249" t="s">
        <v>695</v>
      </c>
      <c r="U2" s="249" t="s">
        <v>91</v>
      </c>
      <c r="V2" s="249" t="s">
        <v>694</v>
      </c>
      <c r="W2" s="249" t="s">
        <v>693</v>
      </c>
      <c r="X2" s="249" t="s">
        <v>692</v>
      </c>
      <c r="Y2" s="249" t="s">
        <v>691</v>
      </c>
      <c r="Z2" s="552"/>
      <c r="AA2" s="553"/>
    </row>
    <row r="3" spans="1:27" s="252" customFormat="1" ht="171" customHeight="1">
      <c r="A3" s="556"/>
      <c r="B3" s="557"/>
      <c r="C3" s="558"/>
      <c r="D3" s="251" t="s">
        <v>714</v>
      </c>
      <c r="E3" s="251" t="s">
        <v>712</v>
      </c>
      <c r="F3" s="251" t="s">
        <v>1</v>
      </c>
      <c r="G3" s="251" t="s">
        <v>709</v>
      </c>
      <c r="H3" s="251" t="s">
        <v>707</v>
      </c>
      <c r="I3" s="251" t="s">
        <v>705</v>
      </c>
      <c r="J3" s="251" t="s">
        <v>10</v>
      </c>
      <c r="K3" s="251" t="s">
        <v>42</v>
      </c>
      <c r="L3" s="251" t="s">
        <v>701</v>
      </c>
      <c r="M3" s="251" t="s">
        <v>44</v>
      </c>
      <c r="N3" s="251" t="s">
        <v>47</v>
      </c>
      <c r="O3" s="251" t="s">
        <v>50</v>
      </c>
      <c r="P3" s="251" t="s">
        <v>52</v>
      </c>
      <c r="Q3" s="251" t="s">
        <v>132</v>
      </c>
      <c r="R3" s="251" t="s">
        <v>57</v>
      </c>
      <c r="S3" s="251" t="s">
        <v>67</v>
      </c>
      <c r="T3" s="251" t="s">
        <v>84</v>
      </c>
      <c r="U3" s="251" t="s">
        <v>92</v>
      </c>
      <c r="V3" s="251" t="s">
        <v>70</v>
      </c>
      <c r="W3" s="251" t="s">
        <v>74</v>
      </c>
      <c r="X3" s="251" t="s">
        <v>1081</v>
      </c>
      <c r="Y3" s="251" t="s">
        <v>81</v>
      </c>
      <c r="Z3" s="554"/>
      <c r="AA3" s="555"/>
    </row>
    <row r="4" spans="1:27" s="252" customFormat="1" ht="22.5" customHeight="1" thickBot="1">
      <c r="A4" s="559"/>
      <c r="B4" s="560"/>
      <c r="C4" s="561"/>
      <c r="D4" s="253" t="s">
        <v>951</v>
      </c>
      <c r="E4" s="253" t="s">
        <v>951</v>
      </c>
      <c r="F4" s="253" t="s">
        <v>951</v>
      </c>
      <c r="G4" s="253" t="s">
        <v>951</v>
      </c>
      <c r="H4" s="253" t="s">
        <v>951</v>
      </c>
      <c r="I4" s="253" t="s">
        <v>951</v>
      </c>
      <c r="J4" s="253" t="s">
        <v>951</v>
      </c>
      <c r="K4" s="253" t="s">
        <v>951</v>
      </c>
      <c r="L4" s="253" t="s">
        <v>951</v>
      </c>
      <c r="M4" s="253" t="s">
        <v>951</v>
      </c>
      <c r="N4" s="253" t="s">
        <v>951</v>
      </c>
      <c r="O4" s="253" t="s">
        <v>951</v>
      </c>
      <c r="P4" s="253" t="s">
        <v>951</v>
      </c>
      <c r="Q4" s="253" t="s">
        <v>951</v>
      </c>
      <c r="R4" s="253" t="s">
        <v>951</v>
      </c>
      <c r="S4" s="253" t="s">
        <v>951</v>
      </c>
      <c r="T4" s="253" t="s">
        <v>951</v>
      </c>
      <c r="U4" s="253" t="s">
        <v>951</v>
      </c>
      <c r="V4" s="253" t="s">
        <v>951</v>
      </c>
      <c r="W4" s="253" t="s">
        <v>951</v>
      </c>
      <c r="X4" s="253" t="s">
        <v>951</v>
      </c>
      <c r="Y4" s="253" t="s">
        <v>951</v>
      </c>
      <c r="Z4" s="348" t="s">
        <v>952</v>
      </c>
      <c r="AA4" s="255" t="s">
        <v>953</v>
      </c>
    </row>
    <row r="5" spans="1:27" ht="24.75" customHeight="1">
      <c r="A5" s="562" t="s">
        <v>736</v>
      </c>
      <c r="B5" s="565" t="s">
        <v>1082</v>
      </c>
      <c r="C5" s="256" t="s">
        <v>954</v>
      </c>
      <c r="D5" s="207"/>
      <c r="E5" s="207"/>
      <c r="F5" s="207"/>
      <c r="G5" s="207"/>
      <c r="H5" s="207"/>
      <c r="I5" s="207"/>
      <c r="J5" s="207"/>
      <c r="K5" s="207"/>
      <c r="L5" s="207"/>
      <c r="M5" s="207"/>
      <c r="N5" s="207"/>
      <c r="O5" s="207"/>
      <c r="P5" s="207"/>
      <c r="Q5" s="207"/>
      <c r="R5" s="207"/>
      <c r="S5" s="207"/>
      <c r="T5" s="207"/>
      <c r="U5" s="207"/>
      <c r="V5" s="207"/>
      <c r="W5" s="207"/>
      <c r="X5" s="207"/>
      <c r="Y5" s="223">
        <v>259876553</v>
      </c>
      <c r="Z5" s="207">
        <f t="shared" ref="Z5:Z36" si="0">SUM(D5:Y5)</f>
        <v>259876553</v>
      </c>
      <c r="AA5" s="568">
        <f>SUM(Z5:Z10)</f>
        <v>1715111356</v>
      </c>
    </row>
    <row r="6" spans="1:27" ht="24.75" customHeight="1">
      <c r="A6" s="563"/>
      <c r="B6" s="566"/>
      <c r="C6" s="258" t="s">
        <v>955</v>
      </c>
      <c r="D6" s="208"/>
      <c r="E6" s="208"/>
      <c r="F6" s="208"/>
      <c r="G6" s="208"/>
      <c r="H6" s="208"/>
      <c r="I6" s="208"/>
      <c r="J6" s="208"/>
      <c r="K6" s="208"/>
      <c r="L6" s="208"/>
      <c r="M6" s="208"/>
      <c r="N6" s="208"/>
      <c r="O6" s="208"/>
      <c r="P6" s="208"/>
      <c r="Q6" s="208"/>
      <c r="R6" s="208"/>
      <c r="S6" s="208"/>
      <c r="T6" s="208"/>
      <c r="U6" s="208"/>
      <c r="V6" s="208"/>
      <c r="W6" s="208"/>
      <c r="X6" s="208"/>
      <c r="Y6" s="221">
        <v>269751861.5</v>
      </c>
      <c r="Z6" s="208">
        <f t="shared" si="0"/>
        <v>269751861.5</v>
      </c>
      <c r="AA6" s="569"/>
    </row>
    <row r="7" spans="1:27" ht="24.75" customHeight="1">
      <c r="A7" s="563"/>
      <c r="B7" s="566"/>
      <c r="C7" s="258" t="s">
        <v>956</v>
      </c>
      <c r="D7" s="208"/>
      <c r="E7" s="208"/>
      <c r="F7" s="208"/>
      <c r="G7" s="208"/>
      <c r="H7" s="208"/>
      <c r="I7" s="208"/>
      <c r="J7" s="208"/>
      <c r="K7" s="208"/>
      <c r="L7" s="208"/>
      <c r="M7" s="208"/>
      <c r="N7" s="208"/>
      <c r="O7" s="208"/>
      <c r="P7" s="208"/>
      <c r="Q7" s="208"/>
      <c r="R7" s="208"/>
      <c r="S7" s="208"/>
      <c r="T7" s="208"/>
      <c r="U7" s="208"/>
      <c r="V7" s="208"/>
      <c r="W7" s="208"/>
      <c r="X7" s="208"/>
      <c r="Y7" s="221">
        <v>280002431.5</v>
      </c>
      <c r="Z7" s="208">
        <f t="shared" si="0"/>
        <v>280002431.5</v>
      </c>
      <c r="AA7" s="569"/>
    </row>
    <row r="8" spans="1:27" ht="24.75" customHeight="1">
      <c r="A8" s="563"/>
      <c r="B8" s="566"/>
      <c r="C8" s="258" t="s">
        <v>957</v>
      </c>
      <c r="D8" s="208"/>
      <c r="E8" s="208"/>
      <c r="F8" s="208"/>
      <c r="G8" s="208"/>
      <c r="H8" s="208"/>
      <c r="I8" s="208"/>
      <c r="J8" s="208"/>
      <c r="K8" s="208"/>
      <c r="L8" s="208"/>
      <c r="M8" s="208"/>
      <c r="N8" s="208"/>
      <c r="O8" s="208"/>
      <c r="P8" s="208"/>
      <c r="Q8" s="208"/>
      <c r="R8" s="208"/>
      <c r="S8" s="208"/>
      <c r="T8" s="208"/>
      <c r="U8" s="208"/>
      <c r="V8" s="208"/>
      <c r="W8" s="208"/>
      <c r="X8" s="208"/>
      <c r="Y8" s="221">
        <v>290642525</v>
      </c>
      <c r="Z8" s="208">
        <f t="shared" si="0"/>
        <v>290642525</v>
      </c>
      <c r="AA8" s="569"/>
    </row>
    <row r="9" spans="1:27" ht="24.75" customHeight="1">
      <c r="A9" s="563"/>
      <c r="B9" s="566"/>
      <c r="C9" s="258" t="s">
        <v>958</v>
      </c>
      <c r="D9" s="208"/>
      <c r="E9" s="208"/>
      <c r="F9" s="208"/>
      <c r="G9" s="208"/>
      <c r="H9" s="208"/>
      <c r="I9" s="208"/>
      <c r="J9" s="208"/>
      <c r="K9" s="208"/>
      <c r="L9" s="208"/>
      <c r="M9" s="208"/>
      <c r="N9" s="208"/>
      <c r="O9" s="208"/>
      <c r="P9" s="208"/>
      <c r="Q9" s="208"/>
      <c r="R9" s="208"/>
      <c r="S9" s="208"/>
      <c r="T9" s="208"/>
      <c r="U9" s="208"/>
      <c r="V9" s="208"/>
      <c r="W9" s="208"/>
      <c r="X9" s="208"/>
      <c r="Y9" s="221">
        <v>301686941</v>
      </c>
      <c r="Z9" s="208">
        <f t="shared" si="0"/>
        <v>301686941</v>
      </c>
      <c r="AA9" s="569"/>
    </row>
    <row r="10" spans="1:27" ht="24.75" customHeight="1" thickBot="1">
      <c r="A10" s="564"/>
      <c r="B10" s="567"/>
      <c r="C10" s="259" t="s">
        <v>959</v>
      </c>
      <c r="D10" s="209"/>
      <c r="E10" s="209"/>
      <c r="F10" s="209"/>
      <c r="G10" s="209"/>
      <c r="H10" s="209"/>
      <c r="I10" s="209"/>
      <c r="J10" s="209"/>
      <c r="K10" s="209"/>
      <c r="L10" s="209"/>
      <c r="M10" s="209"/>
      <c r="N10" s="209"/>
      <c r="O10" s="209"/>
      <c r="P10" s="209"/>
      <c r="Q10" s="209"/>
      <c r="R10" s="209"/>
      <c r="S10" s="209"/>
      <c r="T10" s="209"/>
      <c r="U10" s="209"/>
      <c r="V10" s="209"/>
      <c r="W10" s="209"/>
      <c r="X10" s="209"/>
      <c r="Y10" s="224">
        <v>313151044</v>
      </c>
      <c r="Z10" s="209">
        <f t="shared" si="0"/>
        <v>313151044</v>
      </c>
      <c r="AA10" s="570"/>
    </row>
    <row r="11" spans="1:27" ht="24.75" customHeight="1">
      <c r="A11" s="562" t="s">
        <v>735</v>
      </c>
      <c r="B11" s="565" t="s">
        <v>960</v>
      </c>
      <c r="C11" s="256" t="s">
        <v>954</v>
      </c>
      <c r="D11" s="207"/>
      <c r="E11" s="207"/>
      <c r="F11" s="207"/>
      <c r="G11" s="207"/>
      <c r="H11" s="207"/>
      <c r="I11" s="218">
        <v>347136581</v>
      </c>
      <c r="J11" s="207"/>
      <c r="K11" s="207"/>
      <c r="L11" s="207"/>
      <c r="M11" s="207"/>
      <c r="N11" s="207"/>
      <c r="O11" s="207"/>
      <c r="P11" s="207"/>
      <c r="Q11" s="207"/>
      <c r="R11" s="207"/>
      <c r="S11" s="207"/>
      <c r="T11" s="207"/>
      <c r="U11" s="207"/>
      <c r="V11" s="207"/>
      <c r="W11" s="207"/>
      <c r="X11" s="207"/>
      <c r="Y11" s="210"/>
      <c r="Z11" s="207">
        <f t="shared" si="0"/>
        <v>347136581</v>
      </c>
      <c r="AA11" s="568">
        <f>SUM(Z11:Z16)</f>
        <v>1710985280</v>
      </c>
    </row>
    <row r="12" spans="1:27" ht="24.75" customHeight="1">
      <c r="A12" s="563"/>
      <c r="B12" s="566"/>
      <c r="C12" s="258" t="s">
        <v>955</v>
      </c>
      <c r="D12" s="208"/>
      <c r="E12" s="208"/>
      <c r="F12" s="208"/>
      <c r="G12" s="208"/>
      <c r="H12" s="208"/>
      <c r="I12" s="219">
        <v>350801750</v>
      </c>
      <c r="J12" s="208"/>
      <c r="K12" s="208"/>
      <c r="L12" s="208"/>
      <c r="M12" s="208"/>
      <c r="N12" s="208"/>
      <c r="O12" s="208"/>
      <c r="P12" s="208"/>
      <c r="Q12" s="208"/>
      <c r="R12" s="208"/>
      <c r="S12" s="208"/>
      <c r="T12" s="208"/>
      <c r="U12" s="208"/>
      <c r="V12" s="208"/>
      <c r="W12" s="208"/>
      <c r="X12" s="208"/>
      <c r="Y12" s="208"/>
      <c r="Z12" s="208">
        <f t="shared" si="0"/>
        <v>350801750</v>
      </c>
      <c r="AA12" s="569"/>
    </row>
    <row r="13" spans="1:27" ht="24.75" customHeight="1">
      <c r="A13" s="563"/>
      <c r="B13" s="566"/>
      <c r="C13" s="258" t="s">
        <v>956</v>
      </c>
      <c r="D13" s="208"/>
      <c r="E13" s="208"/>
      <c r="F13" s="208"/>
      <c r="G13" s="208"/>
      <c r="H13" s="208"/>
      <c r="I13" s="219">
        <v>352099346.5</v>
      </c>
      <c r="J13" s="208"/>
      <c r="K13" s="208"/>
      <c r="L13" s="208"/>
      <c r="M13" s="208"/>
      <c r="N13" s="208"/>
      <c r="O13" s="208"/>
      <c r="P13" s="208"/>
      <c r="Q13" s="208"/>
      <c r="R13" s="208"/>
      <c r="S13" s="208"/>
      <c r="T13" s="208"/>
      <c r="U13" s="208"/>
      <c r="V13" s="208"/>
      <c r="W13" s="208"/>
      <c r="X13" s="208"/>
      <c r="Y13" s="208"/>
      <c r="Z13" s="208">
        <f t="shared" si="0"/>
        <v>352099346.5</v>
      </c>
      <c r="AA13" s="569"/>
    </row>
    <row r="14" spans="1:27" ht="24.75" customHeight="1">
      <c r="A14" s="563"/>
      <c r="B14" s="566"/>
      <c r="C14" s="258" t="s">
        <v>957</v>
      </c>
      <c r="D14" s="208"/>
      <c r="E14" s="208"/>
      <c r="F14" s="208"/>
      <c r="G14" s="208"/>
      <c r="H14" s="208"/>
      <c r="I14" s="219">
        <v>356048361</v>
      </c>
      <c r="J14" s="208"/>
      <c r="K14" s="208"/>
      <c r="L14" s="208"/>
      <c r="M14" s="208"/>
      <c r="N14" s="208"/>
      <c r="O14" s="208"/>
      <c r="P14" s="208"/>
      <c r="Q14" s="208"/>
      <c r="R14" s="208"/>
      <c r="S14" s="208"/>
      <c r="T14" s="208"/>
      <c r="U14" s="208"/>
      <c r="V14" s="208"/>
      <c r="W14" s="208"/>
      <c r="X14" s="208"/>
      <c r="Y14" s="208"/>
      <c r="Z14" s="208">
        <f t="shared" si="0"/>
        <v>356048361</v>
      </c>
      <c r="AA14" s="569"/>
    </row>
    <row r="15" spans="1:27" ht="24.75" customHeight="1">
      <c r="A15" s="563"/>
      <c r="B15" s="566"/>
      <c r="C15" s="258" t="s">
        <v>958</v>
      </c>
      <c r="D15" s="208"/>
      <c r="E15" s="208"/>
      <c r="F15" s="208"/>
      <c r="G15" s="208"/>
      <c r="H15" s="208"/>
      <c r="I15" s="219">
        <v>146229760</v>
      </c>
      <c r="J15" s="208"/>
      <c r="K15" s="208"/>
      <c r="L15" s="208"/>
      <c r="M15" s="208"/>
      <c r="N15" s="208"/>
      <c r="O15" s="208"/>
      <c r="P15" s="208"/>
      <c r="Q15" s="208"/>
      <c r="R15" s="208"/>
      <c r="S15" s="208"/>
      <c r="T15" s="208"/>
      <c r="U15" s="208"/>
      <c r="V15" s="208"/>
      <c r="W15" s="208"/>
      <c r="X15" s="208"/>
      <c r="Y15" s="208"/>
      <c r="Z15" s="208">
        <f t="shared" si="0"/>
        <v>146229760</v>
      </c>
      <c r="AA15" s="569"/>
    </row>
    <row r="16" spans="1:27" ht="24.75" customHeight="1" thickBot="1">
      <c r="A16" s="564"/>
      <c r="B16" s="567"/>
      <c r="C16" s="259" t="s">
        <v>959</v>
      </c>
      <c r="D16" s="209"/>
      <c r="E16" s="209"/>
      <c r="F16" s="209"/>
      <c r="G16" s="209"/>
      <c r="H16" s="209"/>
      <c r="I16" s="220">
        <v>158669481.5</v>
      </c>
      <c r="J16" s="209"/>
      <c r="K16" s="209"/>
      <c r="L16" s="209"/>
      <c r="M16" s="209"/>
      <c r="N16" s="209"/>
      <c r="O16" s="209"/>
      <c r="P16" s="209"/>
      <c r="Q16" s="209"/>
      <c r="R16" s="209"/>
      <c r="S16" s="209"/>
      <c r="T16" s="209"/>
      <c r="U16" s="209"/>
      <c r="V16" s="209"/>
      <c r="W16" s="209"/>
      <c r="X16" s="209"/>
      <c r="Y16" s="260"/>
      <c r="Z16" s="209">
        <f t="shared" si="0"/>
        <v>158669481.5</v>
      </c>
      <c r="AA16" s="570"/>
    </row>
    <row r="17" spans="1:27" ht="24.75" customHeight="1">
      <c r="A17" s="562" t="s">
        <v>734</v>
      </c>
      <c r="B17" s="565" t="s">
        <v>1083</v>
      </c>
      <c r="C17" s="256" t="s">
        <v>954</v>
      </c>
      <c r="D17" s="207"/>
      <c r="E17" s="207"/>
      <c r="F17" s="207"/>
      <c r="G17" s="207"/>
      <c r="H17" s="218">
        <v>367569062</v>
      </c>
      <c r="I17" s="207"/>
      <c r="J17" s="207"/>
      <c r="K17" s="207"/>
      <c r="L17" s="207"/>
      <c r="M17" s="207"/>
      <c r="N17" s="207"/>
      <c r="O17" s="207"/>
      <c r="P17" s="207"/>
      <c r="Q17" s="207"/>
      <c r="R17" s="207"/>
      <c r="S17" s="207"/>
      <c r="T17" s="207"/>
      <c r="U17" s="207"/>
      <c r="V17" s="207"/>
      <c r="W17" s="207"/>
      <c r="X17" s="207"/>
      <c r="Y17" s="210"/>
      <c r="Z17" s="207">
        <f t="shared" si="0"/>
        <v>367569062</v>
      </c>
      <c r="AA17" s="568">
        <f>SUM(Z17:Z22)</f>
        <v>2425851296</v>
      </c>
    </row>
    <row r="18" spans="1:27" ht="24.75" customHeight="1">
      <c r="A18" s="563"/>
      <c r="B18" s="566"/>
      <c r="C18" s="258" t="s">
        <v>955</v>
      </c>
      <c r="D18" s="208"/>
      <c r="E18" s="208"/>
      <c r="F18" s="208"/>
      <c r="G18" s="208"/>
      <c r="H18" s="221">
        <v>381536686</v>
      </c>
      <c r="I18" s="208"/>
      <c r="J18" s="208"/>
      <c r="K18" s="208"/>
      <c r="L18" s="208"/>
      <c r="M18" s="208"/>
      <c r="N18" s="208"/>
      <c r="O18" s="208"/>
      <c r="P18" s="208"/>
      <c r="Q18" s="208"/>
      <c r="R18" s="208"/>
      <c r="S18" s="208"/>
      <c r="T18" s="208"/>
      <c r="U18" s="208"/>
      <c r="V18" s="208"/>
      <c r="W18" s="208"/>
      <c r="X18" s="208"/>
      <c r="Y18" s="211"/>
      <c r="Z18" s="208">
        <f t="shared" si="0"/>
        <v>381536686</v>
      </c>
      <c r="AA18" s="569"/>
    </row>
    <row r="19" spans="1:27" ht="24.75" customHeight="1">
      <c r="A19" s="563"/>
      <c r="B19" s="566"/>
      <c r="C19" s="258" t="s">
        <v>956</v>
      </c>
      <c r="D19" s="208"/>
      <c r="E19" s="208"/>
      <c r="F19" s="208"/>
      <c r="G19" s="208"/>
      <c r="H19" s="221">
        <v>396035080</v>
      </c>
      <c r="I19" s="208"/>
      <c r="J19" s="208"/>
      <c r="K19" s="208"/>
      <c r="L19" s="208"/>
      <c r="M19" s="208"/>
      <c r="N19" s="208"/>
      <c r="O19" s="208"/>
      <c r="P19" s="208"/>
      <c r="Q19" s="208"/>
      <c r="R19" s="208"/>
      <c r="S19" s="208"/>
      <c r="T19" s="208"/>
      <c r="U19" s="208"/>
      <c r="V19" s="208"/>
      <c r="W19" s="208"/>
      <c r="X19" s="208"/>
      <c r="Y19" s="211"/>
      <c r="Z19" s="208">
        <f t="shared" si="0"/>
        <v>396035080</v>
      </c>
      <c r="AA19" s="569"/>
    </row>
    <row r="20" spans="1:27" ht="24.75" customHeight="1">
      <c r="A20" s="563"/>
      <c r="B20" s="566"/>
      <c r="C20" s="258" t="s">
        <v>957</v>
      </c>
      <c r="D20" s="208"/>
      <c r="E20" s="208"/>
      <c r="F20" s="208"/>
      <c r="G20" s="208"/>
      <c r="H20" s="221">
        <v>411084413</v>
      </c>
      <c r="I20" s="208"/>
      <c r="J20" s="208"/>
      <c r="K20" s="208"/>
      <c r="L20" s="208"/>
      <c r="M20" s="208"/>
      <c r="N20" s="208"/>
      <c r="O20" s="208"/>
      <c r="P20" s="208"/>
      <c r="Q20" s="208"/>
      <c r="R20" s="208"/>
      <c r="S20" s="208"/>
      <c r="T20" s="208"/>
      <c r="U20" s="208"/>
      <c r="V20" s="208"/>
      <c r="W20" s="208"/>
      <c r="X20" s="208"/>
      <c r="Y20" s="211"/>
      <c r="Z20" s="208">
        <f t="shared" si="0"/>
        <v>411084413</v>
      </c>
      <c r="AA20" s="569"/>
    </row>
    <row r="21" spans="1:27" ht="24.75" customHeight="1">
      <c r="A21" s="563"/>
      <c r="B21" s="566"/>
      <c r="C21" s="258" t="s">
        <v>958</v>
      </c>
      <c r="D21" s="208"/>
      <c r="E21" s="208"/>
      <c r="F21" s="208"/>
      <c r="G21" s="208"/>
      <c r="H21" s="221">
        <v>426705621</v>
      </c>
      <c r="I21" s="208"/>
      <c r="J21" s="208"/>
      <c r="K21" s="208"/>
      <c r="L21" s="208"/>
      <c r="M21" s="208"/>
      <c r="N21" s="208"/>
      <c r="O21" s="208"/>
      <c r="P21" s="208"/>
      <c r="Q21" s="208"/>
      <c r="R21" s="208"/>
      <c r="S21" s="208"/>
      <c r="T21" s="208"/>
      <c r="U21" s="208"/>
      <c r="V21" s="208"/>
      <c r="W21" s="208"/>
      <c r="X21" s="208"/>
      <c r="Y21" s="211"/>
      <c r="Z21" s="208">
        <f t="shared" si="0"/>
        <v>426705621</v>
      </c>
      <c r="AA21" s="569"/>
    </row>
    <row r="22" spans="1:27" ht="24.75" customHeight="1" thickBot="1">
      <c r="A22" s="564"/>
      <c r="B22" s="567"/>
      <c r="C22" s="259" t="s">
        <v>959</v>
      </c>
      <c r="D22" s="209"/>
      <c r="E22" s="209"/>
      <c r="F22" s="209"/>
      <c r="G22" s="209"/>
      <c r="H22" s="222">
        <v>442920434</v>
      </c>
      <c r="I22" s="209"/>
      <c r="J22" s="209"/>
      <c r="K22" s="209"/>
      <c r="L22" s="209"/>
      <c r="M22" s="209"/>
      <c r="N22" s="209"/>
      <c r="O22" s="209"/>
      <c r="P22" s="209"/>
      <c r="Q22" s="209"/>
      <c r="R22" s="209"/>
      <c r="S22" s="209"/>
      <c r="T22" s="209"/>
      <c r="U22" s="209"/>
      <c r="V22" s="209"/>
      <c r="W22" s="209"/>
      <c r="X22" s="209"/>
      <c r="Y22" s="212"/>
      <c r="Z22" s="209">
        <f t="shared" si="0"/>
        <v>442920434</v>
      </c>
      <c r="AA22" s="570"/>
    </row>
    <row r="23" spans="1:27" ht="24.75" customHeight="1">
      <c r="A23" s="562" t="s">
        <v>733</v>
      </c>
      <c r="B23" s="565" t="s">
        <v>961</v>
      </c>
      <c r="C23" s="256" t="s">
        <v>954</v>
      </c>
      <c r="D23" s="207"/>
      <c r="E23" s="207"/>
      <c r="F23" s="207"/>
      <c r="G23" s="207"/>
      <c r="H23" s="207"/>
      <c r="I23" s="218">
        <v>33424637.399999999</v>
      </c>
      <c r="J23" s="207"/>
      <c r="K23" s="207"/>
      <c r="L23" s="207"/>
      <c r="M23" s="207"/>
      <c r="N23" s="207"/>
      <c r="O23" s="207"/>
      <c r="P23" s="207"/>
      <c r="Q23" s="207"/>
      <c r="R23" s="207"/>
      <c r="S23" s="207"/>
      <c r="T23" s="207"/>
      <c r="U23" s="207"/>
      <c r="V23" s="207"/>
      <c r="W23" s="207"/>
      <c r="X23" s="207"/>
      <c r="Y23" s="210"/>
      <c r="Z23" s="207">
        <f t="shared" si="0"/>
        <v>33424637.399999999</v>
      </c>
      <c r="AA23" s="568">
        <f>SUM(Z23:Z28)</f>
        <v>138844270.80000001</v>
      </c>
    </row>
    <row r="24" spans="1:27" ht="24.75" customHeight="1">
      <c r="A24" s="563"/>
      <c r="B24" s="566"/>
      <c r="C24" s="258" t="s">
        <v>955</v>
      </c>
      <c r="D24" s="208"/>
      <c r="E24" s="208"/>
      <c r="F24" s="208"/>
      <c r="G24" s="208"/>
      <c r="H24" s="208"/>
      <c r="I24" s="221">
        <v>34694773.399999999</v>
      </c>
      <c r="J24" s="208"/>
      <c r="K24" s="208"/>
      <c r="L24" s="208"/>
      <c r="M24" s="208"/>
      <c r="N24" s="208"/>
      <c r="O24" s="208"/>
      <c r="P24" s="208"/>
      <c r="Q24" s="208"/>
      <c r="R24" s="208"/>
      <c r="S24" s="208"/>
      <c r="T24" s="208"/>
      <c r="U24" s="208"/>
      <c r="V24" s="208"/>
      <c r="W24" s="208"/>
      <c r="X24" s="208"/>
      <c r="Y24" s="211"/>
      <c r="Z24" s="208">
        <f t="shared" si="0"/>
        <v>34694773.399999999</v>
      </c>
      <c r="AA24" s="569"/>
    </row>
    <row r="25" spans="1:27" ht="24.75" customHeight="1">
      <c r="A25" s="563"/>
      <c r="B25" s="566"/>
      <c r="C25" s="258" t="s">
        <v>956</v>
      </c>
      <c r="D25" s="208"/>
      <c r="E25" s="208"/>
      <c r="F25" s="208"/>
      <c r="G25" s="208"/>
      <c r="H25" s="208"/>
      <c r="I25" s="221">
        <v>34703129</v>
      </c>
      <c r="J25" s="208"/>
      <c r="K25" s="208"/>
      <c r="L25" s="208"/>
      <c r="M25" s="208"/>
      <c r="N25" s="208"/>
      <c r="O25" s="208"/>
      <c r="P25" s="208"/>
      <c r="Q25" s="208"/>
      <c r="R25" s="208"/>
      <c r="S25" s="208"/>
      <c r="T25" s="208"/>
      <c r="U25" s="208"/>
      <c r="V25" s="208"/>
      <c r="W25" s="208"/>
      <c r="X25" s="208"/>
      <c r="Y25" s="211"/>
      <c r="Z25" s="208">
        <f t="shared" si="0"/>
        <v>34703129</v>
      </c>
      <c r="AA25" s="569"/>
    </row>
    <row r="26" spans="1:27" ht="24.75" customHeight="1">
      <c r="A26" s="563"/>
      <c r="B26" s="566"/>
      <c r="C26" s="258" t="s">
        <v>957</v>
      </c>
      <c r="D26" s="208"/>
      <c r="E26" s="208"/>
      <c r="F26" s="208"/>
      <c r="G26" s="208"/>
      <c r="H26" s="208"/>
      <c r="I26" s="221">
        <v>36021731</v>
      </c>
      <c r="J26" s="208"/>
      <c r="K26" s="208"/>
      <c r="L26" s="208"/>
      <c r="M26" s="208"/>
      <c r="N26" s="208"/>
      <c r="O26" s="208"/>
      <c r="P26" s="208"/>
      <c r="Q26" s="208"/>
      <c r="R26" s="208"/>
      <c r="S26" s="208"/>
      <c r="T26" s="208"/>
      <c r="U26" s="208"/>
      <c r="V26" s="208"/>
      <c r="W26" s="208"/>
      <c r="X26" s="208"/>
      <c r="Y26" s="211"/>
      <c r="Z26" s="208">
        <f t="shared" si="0"/>
        <v>36021731</v>
      </c>
      <c r="AA26" s="569"/>
    </row>
    <row r="27" spans="1:27" ht="24.75" customHeight="1">
      <c r="A27" s="563"/>
      <c r="B27" s="566"/>
      <c r="C27" s="258" t="s">
        <v>958</v>
      </c>
      <c r="D27" s="208"/>
      <c r="E27" s="208"/>
      <c r="F27" s="208"/>
      <c r="G27" s="208"/>
      <c r="H27" s="208"/>
      <c r="I27" s="221">
        <v>0</v>
      </c>
      <c r="J27" s="208"/>
      <c r="K27" s="208"/>
      <c r="L27" s="208"/>
      <c r="M27" s="208"/>
      <c r="N27" s="208"/>
      <c r="O27" s="208"/>
      <c r="P27" s="208"/>
      <c r="Q27" s="208"/>
      <c r="R27" s="208"/>
      <c r="S27" s="208"/>
      <c r="T27" s="208"/>
      <c r="U27" s="208"/>
      <c r="V27" s="208"/>
      <c r="W27" s="208"/>
      <c r="X27" s="208"/>
      <c r="Y27" s="211"/>
      <c r="Z27" s="208">
        <f t="shared" si="0"/>
        <v>0</v>
      </c>
      <c r="AA27" s="569"/>
    </row>
    <row r="28" spans="1:27" ht="24.75" customHeight="1" thickBot="1">
      <c r="A28" s="564"/>
      <c r="B28" s="567"/>
      <c r="C28" s="259" t="s">
        <v>959</v>
      </c>
      <c r="D28" s="209"/>
      <c r="E28" s="209"/>
      <c r="F28" s="209"/>
      <c r="G28" s="209"/>
      <c r="H28" s="209"/>
      <c r="I28" s="222">
        <v>0</v>
      </c>
      <c r="J28" s="209"/>
      <c r="K28" s="209"/>
      <c r="L28" s="209"/>
      <c r="M28" s="209"/>
      <c r="N28" s="209"/>
      <c r="O28" s="209"/>
      <c r="P28" s="209"/>
      <c r="Q28" s="209"/>
      <c r="R28" s="209"/>
      <c r="S28" s="209"/>
      <c r="T28" s="209"/>
      <c r="U28" s="209"/>
      <c r="V28" s="209"/>
      <c r="W28" s="209"/>
      <c r="X28" s="209"/>
      <c r="Y28" s="212"/>
      <c r="Z28" s="209">
        <f t="shared" si="0"/>
        <v>0</v>
      </c>
      <c r="AA28" s="570"/>
    </row>
    <row r="29" spans="1:27" ht="24.75" customHeight="1">
      <c r="A29" s="562" t="s">
        <v>732</v>
      </c>
      <c r="B29" s="565" t="s">
        <v>962</v>
      </c>
      <c r="C29" s="256" t="s">
        <v>954</v>
      </c>
      <c r="D29" s="207"/>
      <c r="E29" s="207"/>
      <c r="F29" s="207"/>
      <c r="G29" s="207"/>
      <c r="H29" s="207"/>
      <c r="I29" s="207"/>
      <c r="J29" s="207"/>
      <c r="K29" s="207"/>
      <c r="L29" s="207"/>
      <c r="M29" s="207"/>
      <c r="N29" s="207"/>
      <c r="O29" s="207"/>
      <c r="P29" s="207"/>
      <c r="Q29" s="207"/>
      <c r="R29" s="207"/>
      <c r="S29" s="207"/>
      <c r="T29" s="207"/>
      <c r="U29" s="218">
        <v>296721191.39999998</v>
      </c>
      <c r="V29" s="207"/>
      <c r="W29" s="207"/>
      <c r="X29" s="207"/>
      <c r="Y29" s="210"/>
      <c r="Z29" s="207">
        <f t="shared" si="0"/>
        <v>296721191.39999998</v>
      </c>
      <c r="AA29" s="568">
        <f>SUM(Z29:Z34)</f>
        <v>1369230414.8</v>
      </c>
    </row>
    <row r="30" spans="1:27" ht="24.75" customHeight="1">
      <c r="A30" s="563"/>
      <c r="B30" s="566"/>
      <c r="C30" s="258" t="s">
        <v>955</v>
      </c>
      <c r="D30" s="208"/>
      <c r="E30" s="208"/>
      <c r="F30" s="208"/>
      <c r="G30" s="208"/>
      <c r="H30" s="208"/>
      <c r="I30" s="208"/>
      <c r="J30" s="208"/>
      <c r="K30" s="208"/>
      <c r="L30" s="208"/>
      <c r="M30" s="208"/>
      <c r="N30" s="208"/>
      <c r="O30" s="208"/>
      <c r="P30" s="208"/>
      <c r="Q30" s="208"/>
      <c r="R30" s="208"/>
      <c r="S30" s="208"/>
      <c r="T30" s="208"/>
      <c r="U30" s="221">
        <v>299423177.39999998</v>
      </c>
      <c r="V30" s="208"/>
      <c r="W30" s="208"/>
      <c r="X30" s="208"/>
      <c r="Y30" s="211"/>
      <c r="Z30" s="208">
        <f t="shared" si="0"/>
        <v>299423177.39999998</v>
      </c>
      <c r="AA30" s="569"/>
    </row>
    <row r="31" spans="1:27" ht="24.75" customHeight="1">
      <c r="A31" s="563"/>
      <c r="B31" s="566"/>
      <c r="C31" s="258" t="s">
        <v>956</v>
      </c>
      <c r="D31" s="208"/>
      <c r="E31" s="208"/>
      <c r="F31" s="208"/>
      <c r="G31" s="208"/>
      <c r="H31" s="208"/>
      <c r="I31" s="208"/>
      <c r="J31" s="208"/>
      <c r="K31" s="208"/>
      <c r="L31" s="208"/>
      <c r="M31" s="208"/>
      <c r="N31" s="208"/>
      <c r="O31" s="208"/>
      <c r="P31" s="208"/>
      <c r="Q31" s="208"/>
      <c r="R31" s="208"/>
      <c r="S31" s="208"/>
      <c r="T31" s="208"/>
      <c r="U31" s="221">
        <v>302227838</v>
      </c>
      <c r="V31" s="208"/>
      <c r="W31" s="208"/>
      <c r="X31" s="208"/>
      <c r="Y31" s="211"/>
      <c r="Z31" s="208">
        <f t="shared" si="0"/>
        <v>302227838</v>
      </c>
      <c r="AA31" s="569"/>
    </row>
    <row r="32" spans="1:27" ht="24.75" customHeight="1">
      <c r="A32" s="563"/>
      <c r="B32" s="566"/>
      <c r="C32" s="258" t="s">
        <v>957</v>
      </c>
      <c r="D32" s="208"/>
      <c r="E32" s="208"/>
      <c r="F32" s="208"/>
      <c r="G32" s="208"/>
      <c r="H32" s="208"/>
      <c r="I32" s="208"/>
      <c r="J32" s="208"/>
      <c r="K32" s="208"/>
      <c r="L32" s="208"/>
      <c r="M32" s="208"/>
      <c r="N32" s="208"/>
      <c r="O32" s="208"/>
      <c r="P32" s="208"/>
      <c r="Q32" s="208"/>
      <c r="R32" s="208"/>
      <c r="S32" s="208"/>
      <c r="T32" s="208"/>
      <c r="U32" s="221">
        <v>302632228</v>
      </c>
      <c r="V32" s="208"/>
      <c r="W32" s="208"/>
      <c r="X32" s="208"/>
      <c r="Y32" s="211"/>
      <c r="Z32" s="208">
        <f t="shared" si="0"/>
        <v>302632228</v>
      </c>
      <c r="AA32" s="569"/>
    </row>
    <row r="33" spans="1:27" ht="24.75" customHeight="1">
      <c r="A33" s="563"/>
      <c r="B33" s="566"/>
      <c r="C33" s="258" t="s">
        <v>958</v>
      </c>
      <c r="D33" s="208"/>
      <c r="E33" s="208"/>
      <c r="F33" s="208"/>
      <c r="G33" s="208"/>
      <c r="H33" s="208"/>
      <c r="I33" s="208"/>
      <c r="J33" s="208"/>
      <c r="K33" s="208"/>
      <c r="L33" s="208"/>
      <c r="M33" s="208"/>
      <c r="N33" s="208"/>
      <c r="O33" s="208"/>
      <c r="P33" s="208"/>
      <c r="Q33" s="208"/>
      <c r="R33" s="208"/>
      <c r="S33" s="208"/>
      <c r="T33" s="208"/>
      <c r="U33" s="221">
        <v>82544642</v>
      </c>
      <c r="V33" s="208"/>
      <c r="W33" s="208"/>
      <c r="X33" s="208"/>
      <c r="Y33" s="211"/>
      <c r="Z33" s="208">
        <f t="shared" si="0"/>
        <v>82544642</v>
      </c>
      <c r="AA33" s="569"/>
    </row>
    <row r="34" spans="1:27" ht="24.75" customHeight="1" thickBot="1">
      <c r="A34" s="564"/>
      <c r="B34" s="567"/>
      <c r="C34" s="259" t="s">
        <v>959</v>
      </c>
      <c r="D34" s="209"/>
      <c r="E34" s="209"/>
      <c r="F34" s="209"/>
      <c r="G34" s="209"/>
      <c r="H34" s="209"/>
      <c r="I34" s="209"/>
      <c r="J34" s="209"/>
      <c r="K34" s="209"/>
      <c r="L34" s="209"/>
      <c r="M34" s="209"/>
      <c r="N34" s="209"/>
      <c r="O34" s="209"/>
      <c r="P34" s="209"/>
      <c r="Q34" s="209"/>
      <c r="R34" s="209"/>
      <c r="S34" s="209"/>
      <c r="T34" s="209"/>
      <c r="U34" s="221">
        <v>85681338</v>
      </c>
      <c r="V34" s="209"/>
      <c r="W34" s="209"/>
      <c r="X34" s="209"/>
      <c r="Y34" s="212"/>
      <c r="Z34" s="209">
        <f t="shared" si="0"/>
        <v>85681338</v>
      </c>
      <c r="AA34" s="570"/>
    </row>
    <row r="35" spans="1:27" ht="24.75" customHeight="1">
      <c r="A35" s="562" t="s">
        <v>731</v>
      </c>
      <c r="B35" s="565" t="s">
        <v>963</v>
      </c>
      <c r="C35" s="256" t="s">
        <v>954</v>
      </c>
      <c r="D35" s="207"/>
      <c r="E35" s="207"/>
      <c r="F35" s="218">
        <v>423513548</v>
      </c>
      <c r="G35" s="207"/>
      <c r="H35" s="207"/>
      <c r="I35" s="207"/>
      <c r="J35" s="207"/>
      <c r="K35" s="207"/>
      <c r="L35" s="207"/>
      <c r="M35" s="207"/>
      <c r="N35" s="207"/>
      <c r="O35" s="207"/>
      <c r="P35" s="207"/>
      <c r="Q35" s="207"/>
      <c r="R35" s="207"/>
      <c r="S35" s="207"/>
      <c r="T35" s="207"/>
      <c r="U35" s="207"/>
      <c r="V35" s="207"/>
      <c r="W35" s="207"/>
      <c r="X35" s="207"/>
      <c r="Y35" s="210"/>
      <c r="Z35" s="207">
        <f t="shared" si="0"/>
        <v>423513548</v>
      </c>
      <c r="AA35" s="568">
        <f>SUM(Z35:Z40)</f>
        <v>2122453726</v>
      </c>
    </row>
    <row r="36" spans="1:27" ht="24.75" customHeight="1">
      <c r="A36" s="563"/>
      <c r="B36" s="566"/>
      <c r="C36" s="258" t="s">
        <v>955</v>
      </c>
      <c r="D36" s="208"/>
      <c r="E36" s="208"/>
      <c r="F36" s="221">
        <v>423693980</v>
      </c>
      <c r="G36" s="208"/>
      <c r="H36" s="208"/>
      <c r="I36" s="208"/>
      <c r="J36" s="208"/>
      <c r="K36" s="208"/>
      <c r="L36" s="208"/>
      <c r="M36" s="208"/>
      <c r="N36" s="208"/>
      <c r="O36" s="208"/>
      <c r="P36" s="208"/>
      <c r="Q36" s="208"/>
      <c r="R36" s="208"/>
      <c r="S36" s="208"/>
      <c r="T36" s="208"/>
      <c r="U36" s="208"/>
      <c r="V36" s="208"/>
      <c r="W36" s="208"/>
      <c r="X36" s="208"/>
      <c r="Y36" s="211"/>
      <c r="Z36" s="208">
        <f t="shared" si="0"/>
        <v>423693980</v>
      </c>
      <c r="AA36" s="569"/>
    </row>
    <row r="37" spans="1:27" ht="24.75" customHeight="1">
      <c r="A37" s="563"/>
      <c r="B37" s="566"/>
      <c r="C37" s="258" t="s">
        <v>956</v>
      </c>
      <c r="D37" s="208"/>
      <c r="E37" s="208"/>
      <c r="F37" s="221">
        <v>432406423</v>
      </c>
      <c r="G37" s="208"/>
      <c r="H37" s="208"/>
      <c r="I37" s="208"/>
      <c r="J37" s="208"/>
      <c r="K37" s="208"/>
      <c r="L37" s="208"/>
      <c r="M37" s="208"/>
      <c r="N37" s="208"/>
      <c r="O37" s="208"/>
      <c r="P37" s="208"/>
      <c r="Q37" s="208"/>
      <c r="R37" s="208"/>
      <c r="S37" s="208"/>
      <c r="T37" s="208"/>
      <c r="U37" s="208"/>
      <c r="V37" s="208"/>
      <c r="W37" s="208"/>
      <c r="X37" s="208"/>
      <c r="Y37" s="211"/>
      <c r="Z37" s="208">
        <f t="shared" ref="Z37:Z68" si="1">SUM(D37:Y37)</f>
        <v>432406423</v>
      </c>
      <c r="AA37" s="569"/>
    </row>
    <row r="38" spans="1:27" ht="24.75" customHeight="1">
      <c r="A38" s="563"/>
      <c r="B38" s="566"/>
      <c r="C38" s="258" t="s">
        <v>957</v>
      </c>
      <c r="D38" s="208"/>
      <c r="E38" s="208"/>
      <c r="F38" s="221">
        <v>433946814</v>
      </c>
      <c r="G38" s="208"/>
      <c r="H38" s="208"/>
      <c r="I38" s="208"/>
      <c r="J38" s="208"/>
      <c r="K38" s="208"/>
      <c r="L38" s="208"/>
      <c r="M38" s="208"/>
      <c r="N38" s="208"/>
      <c r="O38" s="208"/>
      <c r="P38" s="208"/>
      <c r="Q38" s="208"/>
      <c r="R38" s="208"/>
      <c r="S38" s="208"/>
      <c r="T38" s="208"/>
      <c r="U38" s="208"/>
      <c r="V38" s="208"/>
      <c r="W38" s="208"/>
      <c r="X38" s="208"/>
      <c r="Y38" s="211"/>
      <c r="Z38" s="208">
        <f t="shared" si="1"/>
        <v>433946814</v>
      </c>
      <c r="AA38" s="569"/>
    </row>
    <row r="39" spans="1:27" ht="24.75" customHeight="1">
      <c r="A39" s="563"/>
      <c r="B39" s="566"/>
      <c r="C39" s="258" t="s">
        <v>958</v>
      </c>
      <c r="D39" s="208"/>
      <c r="E39" s="208"/>
      <c r="F39" s="221">
        <v>200634426</v>
      </c>
      <c r="G39" s="208"/>
      <c r="H39" s="208"/>
      <c r="I39" s="208"/>
      <c r="J39" s="208"/>
      <c r="K39" s="208"/>
      <c r="L39" s="208"/>
      <c r="M39" s="208"/>
      <c r="N39" s="208"/>
      <c r="O39" s="208"/>
      <c r="P39" s="208"/>
      <c r="Q39" s="208"/>
      <c r="R39" s="208"/>
      <c r="S39" s="208"/>
      <c r="T39" s="208"/>
      <c r="U39" s="208"/>
      <c r="V39" s="208"/>
      <c r="W39" s="208"/>
      <c r="X39" s="208"/>
      <c r="Y39" s="211"/>
      <c r="Z39" s="208">
        <f t="shared" si="1"/>
        <v>200634426</v>
      </c>
      <c r="AA39" s="569"/>
    </row>
    <row r="40" spans="1:27" ht="24.75" customHeight="1" thickBot="1">
      <c r="A40" s="564"/>
      <c r="B40" s="567"/>
      <c r="C40" s="259" t="s">
        <v>959</v>
      </c>
      <c r="D40" s="209"/>
      <c r="E40" s="209"/>
      <c r="F40" s="222">
        <v>208258535</v>
      </c>
      <c r="G40" s="209"/>
      <c r="H40" s="209"/>
      <c r="I40" s="209"/>
      <c r="J40" s="209"/>
      <c r="K40" s="209"/>
      <c r="L40" s="209"/>
      <c r="M40" s="209"/>
      <c r="N40" s="209"/>
      <c r="O40" s="209"/>
      <c r="P40" s="209"/>
      <c r="Q40" s="209"/>
      <c r="R40" s="209"/>
      <c r="S40" s="209"/>
      <c r="T40" s="209"/>
      <c r="U40" s="209"/>
      <c r="V40" s="209"/>
      <c r="W40" s="209"/>
      <c r="X40" s="209"/>
      <c r="Y40" s="212"/>
      <c r="Z40" s="209">
        <f t="shared" si="1"/>
        <v>208258535</v>
      </c>
      <c r="AA40" s="570"/>
    </row>
    <row r="41" spans="1:27" ht="24.75" customHeight="1">
      <c r="A41" s="562" t="s">
        <v>730</v>
      </c>
      <c r="B41" s="565" t="s">
        <v>964</v>
      </c>
      <c r="C41" s="256" t="s">
        <v>954</v>
      </c>
      <c r="D41" s="207"/>
      <c r="E41" s="207"/>
      <c r="F41" s="207"/>
      <c r="G41" s="207"/>
      <c r="H41" s="207"/>
      <c r="I41" s="207"/>
      <c r="J41" s="207"/>
      <c r="K41" s="207"/>
      <c r="L41" s="207"/>
      <c r="M41" s="207"/>
      <c r="N41" s="207"/>
      <c r="O41" s="207"/>
      <c r="P41" s="207"/>
      <c r="Q41" s="218">
        <f>498682214*0.5</f>
        <v>249341107</v>
      </c>
      <c r="R41" s="218">
        <f>498682214*0.3</f>
        <v>149604664.19999999</v>
      </c>
      <c r="S41" s="218">
        <f>498682214*0.2</f>
        <v>99736442.800000012</v>
      </c>
      <c r="T41" s="207"/>
      <c r="U41" s="207"/>
      <c r="V41" s="207"/>
      <c r="W41" s="207"/>
      <c r="X41" s="207"/>
      <c r="Y41" s="210"/>
      <c r="Z41" s="207">
        <f t="shared" si="1"/>
        <v>498682214</v>
      </c>
      <c r="AA41" s="568">
        <f>SUM(Z41:Z46)</f>
        <v>2666990790.8000002</v>
      </c>
    </row>
    <row r="42" spans="1:27" ht="24.75" customHeight="1">
      <c r="A42" s="563"/>
      <c r="B42" s="566"/>
      <c r="C42" s="258" t="s">
        <v>955</v>
      </c>
      <c r="D42" s="208"/>
      <c r="E42" s="208"/>
      <c r="F42" s="208"/>
      <c r="G42" s="208"/>
      <c r="H42" s="208"/>
      <c r="I42" s="208"/>
      <c r="J42" s="208"/>
      <c r="K42" s="208"/>
      <c r="L42" s="208"/>
      <c r="M42" s="208"/>
      <c r="N42" s="208"/>
      <c r="O42" s="208"/>
      <c r="P42" s="208"/>
      <c r="Q42" s="221">
        <f>504323222*0.5</f>
        <v>252161611</v>
      </c>
      <c r="R42" s="221">
        <f>504323222*0.3</f>
        <v>151296966.59999999</v>
      </c>
      <c r="S42" s="221">
        <f>504323222*0.2</f>
        <v>100864644.40000001</v>
      </c>
      <c r="T42" s="208"/>
      <c r="U42" s="208"/>
      <c r="V42" s="208"/>
      <c r="W42" s="208"/>
      <c r="X42" s="208"/>
      <c r="Y42" s="211"/>
      <c r="Z42" s="208">
        <f t="shared" si="1"/>
        <v>504323222</v>
      </c>
      <c r="AA42" s="569"/>
    </row>
    <row r="43" spans="1:27" ht="24.75" customHeight="1">
      <c r="A43" s="563"/>
      <c r="B43" s="566"/>
      <c r="C43" s="258" t="s">
        <v>956</v>
      </c>
      <c r="D43" s="208"/>
      <c r="E43" s="208"/>
      <c r="F43" s="208"/>
      <c r="G43" s="208"/>
      <c r="H43" s="208"/>
      <c r="I43" s="208"/>
      <c r="J43" s="208"/>
      <c r="K43" s="208"/>
      <c r="L43" s="208"/>
      <c r="M43" s="208"/>
      <c r="N43" s="208"/>
      <c r="O43" s="208"/>
      <c r="P43" s="208"/>
      <c r="Q43" s="221">
        <f>518555203*0.5</f>
        <v>259277601.5</v>
      </c>
      <c r="R43" s="221">
        <f>518555203*0.3</f>
        <v>155566560.90000001</v>
      </c>
      <c r="S43" s="221">
        <f>518555203*0.2</f>
        <v>103711040.60000001</v>
      </c>
      <c r="T43" s="208"/>
      <c r="U43" s="208"/>
      <c r="V43" s="208"/>
      <c r="W43" s="208"/>
      <c r="X43" s="208"/>
      <c r="Y43" s="211"/>
      <c r="Z43" s="208">
        <f t="shared" si="1"/>
        <v>518555203</v>
      </c>
      <c r="AA43" s="569"/>
    </row>
    <row r="44" spans="1:27" ht="24.75" customHeight="1">
      <c r="A44" s="563"/>
      <c r="B44" s="566"/>
      <c r="C44" s="258" t="s">
        <v>957</v>
      </c>
      <c r="D44" s="208"/>
      <c r="E44" s="208"/>
      <c r="F44" s="208"/>
      <c r="G44" s="208"/>
      <c r="H44" s="208"/>
      <c r="I44" s="208"/>
      <c r="J44" s="208"/>
      <c r="K44" s="208"/>
      <c r="L44" s="208"/>
      <c r="M44" s="208"/>
      <c r="N44" s="208"/>
      <c r="O44" s="208"/>
      <c r="P44" s="208"/>
      <c r="Q44" s="221">
        <f>519157367.4*0.5</f>
        <v>259578683.69999999</v>
      </c>
      <c r="R44" s="221">
        <f>519157367.4*0.3</f>
        <v>155747210.22</v>
      </c>
      <c r="S44" s="221">
        <f>519157367.4*0.2</f>
        <v>103831473.48</v>
      </c>
      <c r="T44" s="208"/>
      <c r="U44" s="208"/>
      <c r="V44" s="208"/>
      <c r="W44" s="208"/>
      <c r="X44" s="208"/>
      <c r="Y44" s="211"/>
      <c r="Z44" s="208">
        <f t="shared" si="1"/>
        <v>519157367.39999998</v>
      </c>
      <c r="AA44" s="569"/>
    </row>
    <row r="45" spans="1:27" ht="24.75" customHeight="1">
      <c r="A45" s="563"/>
      <c r="B45" s="566"/>
      <c r="C45" s="258" t="s">
        <v>958</v>
      </c>
      <c r="D45" s="208"/>
      <c r="E45" s="208"/>
      <c r="F45" s="208"/>
      <c r="G45" s="208"/>
      <c r="H45" s="208"/>
      <c r="I45" s="208"/>
      <c r="J45" s="208"/>
      <c r="K45" s="208"/>
      <c r="L45" s="208"/>
      <c r="M45" s="208"/>
      <c r="N45" s="208"/>
      <c r="O45" s="208"/>
      <c r="P45" s="208"/>
      <c r="Q45" s="221">
        <f>307297735*0.5</f>
        <v>153648867.5</v>
      </c>
      <c r="R45" s="221">
        <f>307297735*0.3</f>
        <v>92189320.5</v>
      </c>
      <c r="S45" s="221">
        <f>307297735*0.2</f>
        <v>61459547</v>
      </c>
      <c r="T45" s="208"/>
      <c r="U45" s="208"/>
      <c r="V45" s="208"/>
      <c r="W45" s="208"/>
      <c r="X45" s="208"/>
      <c r="Y45" s="211"/>
      <c r="Z45" s="208">
        <f t="shared" si="1"/>
        <v>307297735</v>
      </c>
      <c r="AA45" s="569"/>
    </row>
    <row r="46" spans="1:27" ht="24.75" customHeight="1" thickBot="1">
      <c r="A46" s="564"/>
      <c r="B46" s="567"/>
      <c r="C46" s="259" t="s">
        <v>959</v>
      </c>
      <c r="D46" s="209"/>
      <c r="E46" s="209"/>
      <c r="F46" s="209"/>
      <c r="G46" s="209"/>
      <c r="H46" s="209"/>
      <c r="I46" s="209"/>
      <c r="J46" s="209"/>
      <c r="K46" s="209"/>
      <c r="L46" s="209"/>
      <c r="M46" s="209"/>
      <c r="N46" s="209"/>
      <c r="O46" s="209"/>
      <c r="P46" s="209"/>
      <c r="Q46" s="222">
        <f>318975049.4*0.5</f>
        <v>159487524.69999999</v>
      </c>
      <c r="R46" s="222">
        <f>318975049.4*0.3</f>
        <v>95692514.819999993</v>
      </c>
      <c r="S46" s="222">
        <f>318975049.4*0.2</f>
        <v>63795009.879999995</v>
      </c>
      <c r="T46" s="209"/>
      <c r="U46" s="209"/>
      <c r="V46" s="209"/>
      <c r="W46" s="209"/>
      <c r="X46" s="209"/>
      <c r="Y46" s="212"/>
      <c r="Z46" s="209">
        <f t="shared" si="1"/>
        <v>318975049.39999998</v>
      </c>
      <c r="AA46" s="570"/>
    </row>
    <row r="47" spans="1:27" ht="24.75" customHeight="1">
      <c r="A47" s="562" t="s">
        <v>729</v>
      </c>
      <c r="B47" s="565" t="s">
        <v>1084</v>
      </c>
      <c r="C47" s="256" t="s">
        <v>954</v>
      </c>
      <c r="D47" s="207"/>
      <c r="E47" s="207"/>
      <c r="F47" s="207"/>
      <c r="G47" s="207"/>
      <c r="H47" s="207"/>
      <c r="I47" s="207"/>
      <c r="J47" s="207"/>
      <c r="K47" s="207"/>
      <c r="L47" s="207"/>
      <c r="M47" s="207"/>
      <c r="N47" s="207"/>
      <c r="O47" s="207"/>
      <c r="P47" s="207"/>
      <c r="Q47" s="207"/>
      <c r="R47" s="207"/>
      <c r="S47" s="207"/>
      <c r="T47" s="207"/>
      <c r="U47" s="207"/>
      <c r="V47" s="218">
        <v>1445615550</v>
      </c>
      <c r="W47" s="207"/>
      <c r="X47" s="207"/>
      <c r="Y47" s="210"/>
      <c r="Z47" s="207">
        <f t="shared" si="1"/>
        <v>1445615550</v>
      </c>
      <c r="AA47" s="568">
        <f>SUM(Z47:Z52)</f>
        <v>6239581461</v>
      </c>
    </row>
    <row r="48" spans="1:27" ht="24.75" customHeight="1">
      <c r="A48" s="563"/>
      <c r="B48" s="566"/>
      <c r="C48" s="258" t="s">
        <v>955</v>
      </c>
      <c r="D48" s="208"/>
      <c r="E48" s="208"/>
      <c r="F48" s="208"/>
      <c r="G48" s="208"/>
      <c r="H48" s="208"/>
      <c r="I48" s="208"/>
      <c r="J48" s="208"/>
      <c r="K48" s="208"/>
      <c r="L48" s="208"/>
      <c r="M48" s="208"/>
      <c r="N48" s="208"/>
      <c r="O48" s="208"/>
      <c r="P48" s="208"/>
      <c r="Q48" s="208"/>
      <c r="R48" s="208"/>
      <c r="S48" s="208"/>
      <c r="T48" s="208"/>
      <c r="U48" s="208"/>
      <c r="V48" s="221">
        <v>1482131583</v>
      </c>
      <c r="W48" s="208"/>
      <c r="X48" s="208"/>
      <c r="Y48" s="211"/>
      <c r="Z48" s="208">
        <f t="shared" si="1"/>
        <v>1482131583</v>
      </c>
      <c r="AA48" s="569"/>
    </row>
    <row r="49" spans="1:27" ht="24.75" customHeight="1">
      <c r="A49" s="563"/>
      <c r="B49" s="566"/>
      <c r="C49" s="258" t="s">
        <v>956</v>
      </c>
      <c r="D49" s="208"/>
      <c r="E49" s="208"/>
      <c r="F49" s="208"/>
      <c r="G49" s="208"/>
      <c r="H49" s="208"/>
      <c r="I49" s="208"/>
      <c r="J49" s="208"/>
      <c r="K49" s="208"/>
      <c r="L49" s="208"/>
      <c r="M49" s="208"/>
      <c r="N49" s="208"/>
      <c r="O49" s="208"/>
      <c r="P49" s="208"/>
      <c r="Q49" s="208"/>
      <c r="R49" s="208"/>
      <c r="S49" s="208"/>
      <c r="T49" s="208"/>
      <c r="U49" s="208"/>
      <c r="V49" s="221">
        <v>1560218656.5</v>
      </c>
      <c r="W49" s="208"/>
      <c r="X49" s="208"/>
      <c r="Y49" s="211"/>
      <c r="Z49" s="208">
        <f t="shared" si="1"/>
        <v>1560218656.5</v>
      </c>
      <c r="AA49" s="569"/>
    </row>
    <row r="50" spans="1:27" ht="24.75" customHeight="1">
      <c r="A50" s="563"/>
      <c r="B50" s="566"/>
      <c r="C50" s="258" t="s">
        <v>957</v>
      </c>
      <c r="D50" s="208"/>
      <c r="E50" s="208"/>
      <c r="F50" s="208"/>
      <c r="G50" s="208"/>
      <c r="H50" s="208"/>
      <c r="I50" s="208"/>
      <c r="J50" s="208"/>
      <c r="K50" s="208"/>
      <c r="L50" s="208"/>
      <c r="M50" s="208"/>
      <c r="N50" s="208"/>
      <c r="O50" s="208"/>
      <c r="P50" s="208"/>
      <c r="Q50" s="208"/>
      <c r="R50" s="208"/>
      <c r="S50" s="208"/>
      <c r="T50" s="208"/>
      <c r="U50" s="208"/>
      <c r="V50" s="221">
        <v>704085948.5</v>
      </c>
      <c r="W50" s="208"/>
      <c r="X50" s="208"/>
      <c r="Y50" s="211"/>
      <c r="Z50" s="208">
        <f t="shared" si="1"/>
        <v>704085948.5</v>
      </c>
      <c r="AA50" s="569"/>
    </row>
    <row r="51" spans="1:27" ht="24.75" customHeight="1">
      <c r="A51" s="563"/>
      <c r="B51" s="566"/>
      <c r="C51" s="258" t="s">
        <v>958</v>
      </c>
      <c r="D51" s="208"/>
      <c r="E51" s="208"/>
      <c r="F51" s="208"/>
      <c r="G51" s="208"/>
      <c r="H51" s="208"/>
      <c r="I51" s="208"/>
      <c r="J51" s="208"/>
      <c r="K51" s="208"/>
      <c r="L51" s="208"/>
      <c r="M51" s="208"/>
      <c r="N51" s="208"/>
      <c r="O51" s="208"/>
      <c r="P51" s="208"/>
      <c r="Q51" s="208"/>
      <c r="R51" s="208"/>
      <c r="S51" s="208"/>
      <c r="T51" s="208"/>
      <c r="U51" s="208"/>
      <c r="V51" s="221">
        <v>513998883</v>
      </c>
      <c r="W51" s="208"/>
      <c r="X51" s="208"/>
      <c r="Y51" s="211"/>
      <c r="Z51" s="208">
        <f t="shared" si="1"/>
        <v>513998883</v>
      </c>
      <c r="AA51" s="569"/>
    </row>
    <row r="52" spans="1:27" ht="24.75" customHeight="1" thickBot="1">
      <c r="A52" s="564"/>
      <c r="B52" s="567"/>
      <c r="C52" s="259" t="s">
        <v>959</v>
      </c>
      <c r="D52" s="209"/>
      <c r="E52" s="209"/>
      <c r="F52" s="209"/>
      <c r="G52" s="209"/>
      <c r="H52" s="209"/>
      <c r="I52" s="209"/>
      <c r="J52" s="209"/>
      <c r="K52" s="209"/>
      <c r="L52" s="209"/>
      <c r="M52" s="209"/>
      <c r="N52" s="209"/>
      <c r="O52" s="209"/>
      <c r="P52" s="209"/>
      <c r="Q52" s="209"/>
      <c r="R52" s="209"/>
      <c r="S52" s="209"/>
      <c r="T52" s="209"/>
      <c r="U52" s="209"/>
      <c r="V52" s="222">
        <v>533530840</v>
      </c>
      <c r="W52" s="209"/>
      <c r="X52" s="209"/>
      <c r="Y52" s="212"/>
      <c r="Z52" s="209">
        <f t="shared" si="1"/>
        <v>533530840</v>
      </c>
      <c r="AA52" s="570"/>
    </row>
    <row r="53" spans="1:27" ht="24.75" customHeight="1">
      <c r="A53" s="562" t="s">
        <v>728</v>
      </c>
      <c r="B53" s="565" t="s">
        <v>965</v>
      </c>
      <c r="C53" s="256" t="s">
        <v>954</v>
      </c>
      <c r="D53" s="207"/>
      <c r="E53" s="207"/>
      <c r="F53" s="207"/>
      <c r="G53" s="207"/>
      <c r="H53" s="207"/>
      <c r="I53" s="207"/>
      <c r="J53" s="207"/>
      <c r="K53" s="207"/>
      <c r="L53" s="207"/>
      <c r="M53" s="207"/>
      <c r="N53" s="207"/>
      <c r="O53" s="207"/>
      <c r="P53" s="207"/>
      <c r="Q53" s="218">
        <v>121999925.40000001</v>
      </c>
      <c r="R53" s="207"/>
      <c r="S53" s="207"/>
      <c r="T53" s="207"/>
      <c r="U53" s="207"/>
      <c r="V53" s="207"/>
      <c r="W53" s="207"/>
      <c r="X53" s="207"/>
      <c r="Y53" s="210"/>
      <c r="Z53" s="207">
        <f t="shared" si="1"/>
        <v>121999925.40000001</v>
      </c>
      <c r="AA53" s="568">
        <f>SUM(Z53:Z58)</f>
        <v>805164816.79999995</v>
      </c>
    </row>
    <row r="54" spans="1:27" ht="24.75" customHeight="1">
      <c r="A54" s="563"/>
      <c r="B54" s="566"/>
      <c r="C54" s="258" t="s">
        <v>955</v>
      </c>
      <c r="D54" s="208"/>
      <c r="E54" s="208"/>
      <c r="F54" s="208"/>
      <c r="G54" s="208"/>
      <c r="H54" s="208"/>
      <c r="I54" s="208"/>
      <c r="J54" s="208"/>
      <c r="K54" s="208"/>
      <c r="L54" s="208"/>
      <c r="M54" s="208"/>
      <c r="N54" s="208"/>
      <c r="O54" s="208"/>
      <c r="P54" s="208"/>
      <c r="Q54" s="221">
        <v>126635922.40000001</v>
      </c>
      <c r="R54" s="208"/>
      <c r="S54" s="208"/>
      <c r="T54" s="208"/>
      <c r="U54" s="208"/>
      <c r="V54" s="208"/>
      <c r="W54" s="208"/>
      <c r="X54" s="208"/>
      <c r="Y54" s="211"/>
      <c r="Z54" s="208">
        <f t="shared" si="1"/>
        <v>126635922.40000001</v>
      </c>
      <c r="AA54" s="569"/>
    </row>
    <row r="55" spans="1:27" ht="24.75" customHeight="1">
      <c r="A55" s="563"/>
      <c r="B55" s="566"/>
      <c r="C55" s="258" t="s">
        <v>956</v>
      </c>
      <c r="D55" s="208"/>
      <c r="E55" s="208"/>
      <c r="F55" s="208"/>
      <c r="G55" s="208"/>
      <c r="H55" s="208"/>
      <c r="I55" s="208"/>
      <c r="J55" s="208"/>
      <c r="K55" s="208"/>
      <c r="L55" s="208"/>
      <c r="M55" s="208"/>
      <c r="N55" s="208"/>
      <c r="O55" s="208"/>
      <c r="P55" s="208"/>
      <c r="Q55" s="221">
        <v>131448087</v>
      </c>
      <c r="R55" s="208"/>
      <c r="S55" s="208"/>
      <c r="T55" s="208"/>
      <c r="U55" s="208"/>
      <c r="V55" s="208"/>
      <c r="W55" s="208"/>
      <c r="X55" s="208"/>
      <c r="Y55" s="211"/>
      <c r="Z55" s="208">
        <f t="shared" si="1"/>
        <v>131448087</v>
      </c>
      <c r="AA55" s="569"/>
    </row>
    <row r="56" spans="1:27" ht="24.75" customHeight="1">
      <c r="A56" s="563"/>
      <c r="B56" s="566"/>
      <c r="C56" s="258" t="s">
        <v>957</v>
      </c>
      <c r="D56" s="208"/>
      <c r="E56" s="208"/>
      <c r="F56" s="208"/>
      <c r="G56" s="208"/>
      <c r="H56" s="208"/>
      <c r="I56" s="208"/>
      <c r="J56" s="208"/>
      <c r="K56" s="208"/>
      <c r="L56" s="208"/>
      <c r="M56" s="208"/>
      <c r="N56" s="208"/>
      <c r="O56" s="208"/>
      <c r="P56" s="208"/>
      <c r="Q56" s="221">
        <v>136443114</v>
      </c>
      <c r="R56" s="208"/>
      <c r="S56" s="208"/>
      <c r="T56" s="208"/>
      <c r="U56" s="208"/>
      <c r="V56" s="208"/>
      <c r="W56" s="208"/>
      <c r="X56" s="208"/>
      <c r="Y56" s="211"/>
      <c r="Z56" s="208">
        <f t="shared" si="1"/>
        <v>136443114</v>
      </c>
      <c r="AA56" s="569"/>
    </row>
    <row r="57" spans="1:27" ht="24.75" customHeight="1">
      <c r="A57" s="563"/>
      <c r="B57" s="566"/>
      <c r="C57" s="258" t="s">
        <v>958</v>
      </c>
      <c r="D57" s="208"/>
      <c r="E57" s="208"/>
      <c r="F57" s="208"/>
      <c r="G57" s="208"/>
      <c r="H57" s="208"/>
      <c r="I57" s="208"/>
      <c r="J57" s="208"/>
      <c r="K57" s="208"/>
      <c r="L57" s="208"/>
      <c r="M57" s="208"/>
      <c r="N57" s="208"/>
      <c r="O57" s="208"/>
      <c r="P57" s="208"/>
      <c r="Q57" s="221">
        <v>141627953</v>
      </c>
      <c r="R57" s="208"/>
      <c r="S57" s="208"/>
      <c r="T57" s="208"/>
      <c r="U57" s="208"/>
      <c r="V57" s="208"/>
      <c r="W57" s="208"/>
      <c r="X57" s="208"/>
      <c r="Y57" s="211"/>
      <c r="Z57" s="208">
        <f t="shared" si="1"/>
        <v>141627953</v>
      </c>
      <c r="AA57" s="569"/>
    </row>
    <row r="58" spans="1:27" ht="24.75" customHeight="1" thickBot="1">
      <c r="A58" s="564"/>
      <c r="B58" s="567"/>
      <c r="C58" s="259" t="s">
        <v>959</v>
      </c>
      <c r="D58" s="209"/>
      <c r="E58" s="209"/>
      <c r="F58" s="209"/>
      <c r="G58" s="209"/>
      <c r="H58" s="209"/>
      <c r="I58" s="209"/>
      <c r="J58" s="209"/>
      <c r="K58" s="209"/>
      <c r="L58" s="209"/>
      <c r="M58" s="209"/>
      <c r="N58" s="209"/>
      <c r="O58" s="209"/>
      <c r="P58" s="209"/>
      <c r="Q58" s="222">
        <v>147009815</v>
      </c>
      <c r="R58" s="209"/>
      <c r="S58" s="209"/>
      <c r="T58" s="209"/>
      <c r="U58" s="209"/>
      <c r="V58" s="209"/>
      <c r="W58" s="209"/>
      <c r="X58" s="209"/>
      <c r="Y58" s="212"/>
      <c r="Z58" s="209">
        <f t="shared" si="1"/>
        <v>147009815</v>
      </c>
      <c r="AA58" s="570"/>
    </row>
    <row r="59" spans="1:27" ht="24.75" customHeight="1">
      <c r="A59" s="562" t="s">
        <v>727</v>
      </c>
      <c r="B59" s="565" t="s">
        <v>1085</v>
      </c>
      <c r="C59" s="256" t="s">
        <v>954</v>
      </c>
      <c r="D59" s="213"/>
      <c r="E59" s="218">
        <v>589311382.5</v>
      </c>
      <c r="F59" s="207"/>
      <c r="G59" s="207"/>
      <c r="H59" s="207"/>
      <c r="I59" s="207"/>
      <c r="J59" s="207"/>
      <c r="K59" s="207"/>
      <c r="L59" s="207"/>
      <c r="M59" s="207"/>
      <c r="N59" s="207"/>
      <c r="O59" s="207"/>
      <c r="P59" s="207"/>
      <c r="Q59" s="207"/>
      <c r="R59" s="207"/>
      <c r="S59" s="207"/>
      <c r="T59" s="207"/>
      <c r="U59" s="207"/>
      <c r="V59" s="207"/>
      <c r="W59" s="207"/>
      <c r="X59" s="207"/>
      <c r="Y59" s="210"/>
      <c r="Z59" s="213">
        <f t="shared" si="1"/>
        <v>589311382.5</v>
      </c>
      <c r="AA59" s="568">
        <f>SUM(Z59:Z64)</f>
        <v>2267366495</v>
      </c>
    </row>
    <row r="60" spans="1:27" ht="24.75" customHeight="1">
      <c r="A60" s="563"/>
      <c r="B60" s="566"/>
      <c r="C60" s="258" t="s">
        <v>955</v>
      </c>
      <c r="D60" s="214"/>
      <c r="E60" s="221">
        <v>597441417</v>
      </c>
      <c r="F60" s="208"/>
      <c r="G60" s="208"/>
      <c r="H60" s="208"/>
      <c r="I60" s="208"/>
      <c r="J60" s="208"/>
      <c r="K60" s="208"/>
      <c r="L60" s="208"/>
      <c r="M60" s="208"/>
      <c r="N60" s="208"/>
      <c r="O60" s="208"/>
      <c r="P60" s="208"/>
      <c r="Q60" s="208"/>
      <c r="R60" s="208"/>
      <c r="S60" s="208"/>
      <c r="T60" s="208"/>
      <c r="U60" s="208"/>
      <c r="V60" s="208"/>
      <c r="W60" s="208"/>
      <c r="X60" s="208"/>
      <c r="Y60" s="211"/>
      <c r="Z60" s="214">
        <f t="shared" si="1"/>
        <v>597441417</v>
      </c>
      <c r="AA60" s="569"/>
    </row>
    <row r="61" spans="1:27" ht="24.75" customHeight="1">
      <c r="A61" s="563"/>
      <c r="B61" s="566"/>
      <c r="C61" s="258" t="s">
        <v>956</v>
      </c>
      <c r="D61" s="214"/>
      <c r="E61" s="221">
        <v>601054538</v>
      </c>
      <c r="F61" s="208"/>
      <c r="G61" s="208"/>
      <c r="H61" s="208"/>
      <c r="I61" s="208"/>
      <c r="J61" s="208"/>
      <c r="K61" s="208"/>
      <c r="L61" s="208"/>
      <c r="M61" s="208"/>
      <c r="N61" s="208"/>
      <c r="O61" s="208"/>
      <c r="P61" s="208"/>
      <c r="Q61" s="208"/>
      <c r="R61" s="208"/>
      <c r="S61" s="208"/>
      <c r="T61" s="208"/>
      <c r="U61" s="208"/>
      <c r="V61" s="208"/>
      <c r="W61" s="208"/>
      <c r="X61" s="208"/>
      <c r="Y61" s="211"/>
      <c r="Z61" s="214">
        <f t="shared" si="1"/>
        <v>601054538</v>
      </c>
      <c r="AA61" s="569"/>
    </row>
    <row r="62" spans="1:27" ht="24.75" customHeight="1">
      <c r="A62" s="563"/>
      <c r="B62" s="566"/>
      <c r="C62" s="258" t="s">
        <v>957</v>
      </c>
      <c r="D62" s="214"/>
      <c r="E62" s="221">
        <v>341171187</v>
      </c>
      <c r="F62" s="208"/>
      <c r="G62" s="208"/>
      <c r="H62" s="208"/>
      <c r="I62" s="208"/>
      <c r="J62" s="208"/>
      <c r="K62" s="208"/>
      <c r="L62" s="208"/>
      <c r="M62" s="208"/>
      <c r="N62" s="208"/>
      <c r="O62" s="208"/>
      <c r="P62" s="208"/>
      <c r="Q62" s="208"/>
      <c r="R62" s="208"/>
      <c r="S62" s="208"/>
      <c r="T62" s="208"/>
      <c r="U62" s="208"/>
      <c r="V62" s="208"/>
      <c r="W62" s="208"/>
      <c r="X62" s="208"/>
      <c r="Y62" s="211"/>
      <c r="Z62" s="214">
        <f t="shared" si="1"/>
        <v>341171187</v>
      </c>
      <c r="AA62" s="569"/>
    </row>
    <row r="63" spans="1:27" ht="24.75" customHeight="1">
      <c r="A63" s="563"/>
      <c r="B63" s="566"/>
      <c r="C63" s="258" t="s">
        <v>958</v>
      </c>
      <c r="D63" s="214"/>
      <c r="E63" s="221">
        <v>67903812.5</v>
      </c>
      <c r="F63" s="208"/>
      <c r="G63" s="208"/>
      <c r="H63" s="208"/>
      <c r="I63" s="208"/>
      <c r="J63" s="208"/>
      <c r="K63" s="208"/>
      <c r="L63" s="208"/>
      <c r="M63" s="208"/>
      <c r="N63" s="208"/>
      <c r="O63" s="208"/>
      <c r="P63" s="208"/>
      <c r="Q63" s="208"/>
      <c r="R63" s="208"/>
      <c r="S63" s="208"/>
      <c r="T63" s="208"/>
      <c r="U63" s="208"/>
      <c r="V63" s="208"/>
      <c r="W63" s="208"/>
      <c r="X63" s="208"/>
      <c r="Y63" s="211"/>
      <c r="Z63" s="214">
        <f t="shared" si="1"/>
        <v>67903812.5</v>
      </c>
      <c r="AA63" s="569"/>
    </row>
    <row r="64" spans="1:27" ht="24.75" customHeight="1" thickBot="1">
      <c r="A64" s="564"/>
      <c r="B64" s="567"/>
      <c r="C64" s="259" t="s">
        <v>959</v>
      </c>
      <c r="D64" s="215"/>
      <c r="E64" s="222">
        <v>70484158</v>
      </c>
      <c r="F64" s="209"/>
      <c r="G64" s="209"/>
      <c r="H64" s="209"/>
      <c r="I64" s="209"/>
      <c r="J64" s="209"/>
      <c r="K64" s="209"/>
      <c r="L64" s="209"/>
      <c r="M64" s="209"/>
      <c r="N64" s="209"/>
      <c r="O64" s="209"/>
      <c r="P64" s="209"/>
      <c r="Q64" s="209"/>
      <c r="R64" s="209"/>
      <c r="S64" s="209"/>
      <c r="T64" s="209"/>
      <c r="U64" s="209"/>
      <c r="V64" s="209"/>
      <c r="W64" s="209"/>
      <c r="X64" s="209"/>
      <c r="Y64" s="212"/>
      <c r="Z64" s="215">
        <f t="shared" si="1"/>
        <v>70484158</v>
      </c>
      <c r="AA64" s="570"/>
    </row>
    <row r="65" spans="1:27" ht="24.75" customHeight="1">
      <c r="A65" s="562" t="s">
        <v>726</v>
      </c>
      <c r="B65" s="565" t="s">
        <v>966</v>
      </c>
      <c r="C65" s="256" t="s">
        <v>954</v>
      </c>
      <c r="D65" s="213"/>
      <c r="E65" s="207"/>
      <c r="F65" s="207"/>
      <c r="G65" s="218">
        <v>163545913</v>
      </c>
      <c r="H65" s="207"/>
      <c r="I65" s="207"/>
      <c r="J65" s="207"/>
      <c r="K65" s="207"/>
      <c r="L65" s="207"/>
      <c r="M65" s="207"/>
      <c r="N65" s="207"/>
      <c r="O65" s="207"/>
      <c r="P65" s="207"/>
      <c r="Q65" s="207"/>
      <c r="R65" s="207"/>
      <c r="S65" s="207"/>
      <c r="T65" s="207"/>
      <c r="U65" s="207"/>
      <c r="V65" s="207"/>
      <c r="W65" s="207"/>
      <c r="X65" s="207"/>
      <c r="Y65" s="210"/>
      <c r="Z65" s="213">
        <f t="shared" si="1"/>
        <v>163545913</v>
      </c>
      <c r="AA65" s="568">
        <f>SUM(Z65:Z70)</f>
        <v>1079356525</v>
      </c>
    </row>
    <row r="66" spans="1:27" ht="24.75" customHeight="1">
      <c r="A66" s="563"/>
      <c r="B66" s="566"/>
      <c r="C66" s="258" t="s">
        <v>955</v>
      </c>
      <c r="D66" s="214"/>
      <c r="E66" s="208"/>
      <c r="F66" s="208"/>
      <c r="G66" s="221">
        <v>169760658</v>
      </c>
      <c r="H66" s="208"/>
      <c r="I66" s="208"/>
      <c r="J66" s="208"/>
      <c r="K66" s="208"/>
      <c r="L66" s="208"/>
      <c r="M66" s="208"/>
      <c r="N66" s="208"/>
      <c r="O66" s="208"/>
      <c r="P66" s="208"/>
      <c r="Q66" s="208"/>
      <c r="R66" s="208"/>
      <c r="S66" s="208"/>
      <c r="T66" s="208"/>
      <c r="U66" s="208"/>
      <c r="V66" s="208"/>
      <c r="W66" s="208"/>
      <c r="X66" s="208"/>
      <c r="Y66" s="211"/>
      <c r="Z66" s="214">
        <f t="shared" si="1"/>
        <v>169760658</v>
      </c>
      <c r="AA66" s="569"/>
    </row>
    <row r="67" spans="1:27" ht="24.75" customHeight="1">
      <c r="A67" s="563"/>
      <c r="B67" s="566"/>
      <c r="C67" s="258" t="s">
        <v>956</v>
      </c>
      <c r="D67" s="214"/>
      <c r="E67" s="208"/>
      <c r="F67" s="208"/>
      <c r="G67" s="221">
        <v>176211563</v>
      </c>
      <c r="H67" s="208"/>
      <c r="I67" s="208"/>
      <c r="J67" s="208"/>
      <c r="K67" s="208"/>
      <c r="L67" s="208"/>
      <c r="M67" s="208"/>
      <c r="N67" s="208"/>
      <c r="O67" s="208"/>
      <c r="P67" s="208"/>
      <c r="Q67" s="208"/>
      <c r="R67" s="208"/>
      <c r="S67" s="208"/>
      <c r="T67" s="208"/>
      <c r="U67" s="208"/>
      <c r="V67" s="208"/>
      <c r="W67" s="208"/>
      <c r="X67" s="208"/>
      <c r="Y67" s="211"/>
      <c r="Z67" s="214">
        <f t="shared" si="1"/>
        <v>176211563</v>
      </c>
      <c r="AA67" s="569"/>
    </row>
    <row r="68" spans="1:27" ht="24.75" customHeight="1">
      <c r="A68" s="563"/>
      <c r="B68" s="566"/>
      <c r="C68" s="258" t="s">
        <v>957</v>
      </c>
      <c r="D68" s="214"/>
      <c r="E68" s="208"/>
      <c r="F68" s="208"/>
      <c r="G68" s="221">
        <v>182907602</v>
      </c>
      <c r="H68" s="208"/>
      <c r="I68" s="208"/>
      <c r="J68" s="208"/>
      <c r="K68" s="208"/>
      <c r="L68" s="208"/>
      <c r="M68" s="208"/>
      <c r="N68" s="208"/>
      <c r="O68" s="208"/>
      <c r="P68" s="208"/>
      <c r="Q68" s="208"/>
      <c r="R68" s="208"/>
      <c r="S68" s="208"/>
      <c r="T68" s="208"/>
      <c r="U68" s="208"/>
      <c r="V68" s="208"/>
      <c r="W68" s="208"/>
      <c r="X68" s="208"/>
      <c r="Y68" s="211"/>
      <c r="Z68" s="214">
        <f t="shared" si="1"/>
        <v>182907602</v>
      </c>
      <c r="AA68" s="569"/>
    </row>
    <row r="69" spans="1:27" ht="24.75" customHeight="1">
      <c r="A69" s="563"/>
      <c r="B69" s="566"/>
      <c r="C69" s="258" t="s">
        <v>958</v>
      </c>
      <c r="D69" s="214"/>
      <c r="E69" s="208"/>
      <c r="F69" s="208"/>
      <c r="G69" s="221">
        <v>189858091</v>
      </c>
      <c r="H69" s="208"/>
      <c r="I69" s="208"/>
      <c r="J69" s="208"/>
      <c r="K69" s="208"/>
      <c r="L69" s="208"/>
      <c r="M69" s="208"/>
      <c r="N69" s="208"/>
      <c r="O69" s="208"/>
      <c r="P69" s="208"/>
      <c r="Q69" s="208"/>
      <c r="R69" s="208"/>
      <c r="S69" s="208"/>
      <c r="T69" s="208"/>
      <c r="U69" s="208"/>
      <c r="V69" s="208"/>
      <c r="W69" s="208"/>
      <c r="X69" s="208"/>
      <c r="Y69" s="211"/>
      <c r="Z69" s="214">
        <f t="shared" ref="Z69:Z100" si="2">SUM(D69:Y69)</f>
        <v>189858091</v>
      </c>
      <c r="AA69" s="569"/>
    </row>
    <row r="70" spans="1:27" ht="24.75" customHeight="1" thickBot="1">
      <c r="A70" s="564"/>
      <c r="B70" s="567"/>
      <c r="C70" s="259" t="s">
        <v>959</v>
      </c>
      <c r="D70" s="215"/>
      <c r="E70" s="209"/>
      <c r="F70" s="209"/>
      <c r="G70" s="222">
        <v>197072698</v>
      </c>
      <c r="H70" s="209"/>
      <c r="I70" s="209"/>
      <c r="J70" s="209"/>
      <c r="K70" s="209"/>
      <c r="L70" s="209"/>
      <c r="M70" s="209"/>
      <c r="N70" s="209"/>
      <c r="O70" s="209"/>
      <c r="P70" s="209"/>
      <c r="Q70" s="209"/>
      <c r="R70" s="209"/>
      <c r="S70" s="209"/>
      <c r="T70" s="209"/>
      <c r="U70" s="209"/>
      <c r="V70" s="209"/>
      <c r="W70" s="209"/>
      <c r="X70" s="209"/>
      <c r="Y70" s="212"/>
      <c r="Z70" s="215">
        <f t="shared" si="2"/>
        <v>197072698</v>
      </c>
      <c r="AA70" s="570"/>
    </row>
    <row r="71" spans="1:27" ht="24.75" customHeight="1">
      <c r="A71" s="562" t="s">
        <v>725</v>
      </c>
      <c r="B71" s="565" t="s">
        <v>967</v>
      </c>
      <c r="C71" s="256" t="s">
        <v>954</v>
      </c>
      <c r="D71" s="213"/>
      <c r="E71" s="207"/>
      <c r="F71" s="207"/>
      <c r="G71" s="207"/>
      <c r="H71" s="207"/>
      <c r="I71" s="207"/>
      <c r="J71" s="207"/>
      <c r="K71" s="207"/>
      <c r="L71" s="207"/>
      <c r="M71" s="207"/>
      <c r="N71" s="207"/>
      <c r="O71" s="218">
        <v>77593217</v>
      </c>
      <c r="P71" s="207"/>
      <c r="Q71" s="207"/>
      <c r="R71" s="207"/>
      <c r="S71" s="207"/>
      <c r="T71" s="207"/>
      <c r="U71" s="207"/>
      <c r="V71" s="207"/>
      <c r="W71" s="207"/>
      <c r="X71" s="207"/>
      <c r="Y71" s="210"/>
      <c r="Z71" s="213">
        <f t="shared" si="2"/>
        <v>77593217</v>
      </c>
      <c r="AA71" s="568">
        <f>SUM(Z71:Z76)</f>
        <v>476099767</v>
      </c>
    </row>
    <row r="72" spans="1:27" ht="24.75" customHeight="1">
      <c r="A72" s="563"/>
      <c r="B72" s="566"/>
      <c r="C72" s="258" t="s">
        <v>955</v>
      </c>
      <c r="D72" s="214"/>
      <c r="E72" s="214"/>
      <c r="F72" s="214"/>
      <c r="G72" s="208"/>
      <c r="H72" s="208"/>
      <c r="I72" s="208"/>
      <c r="J72" s="208"/>
      <c r="K72" s="208"/>
      <c r="L72" s="208"/>
      <c r="M72" s="208"/>
      <c r="N72" s="208"/>
      <c r="O72" s="221">
        <v>80244404</v>
      </c>
      <c r="P72" s="208"/>
      <c r="Q72" s="208"/>
      <c r="R72" s="208"/>
      <c r="S72" s="208"/>
      <c r="T72" s="208"/>
      <c r="U72" s="208"/>
      <c r="V72" s="208"/>
      <c r="W72" s="208"/>
      <c r="X72" s="208"/>
      <c r="Y72" s="211"/>
      <c r="Z72" s="214">
        <f t="shared" si="2"/>
        <v>80244404</v>
      </c>
      <c r="AA72" s="569"/>
    </row>
    <row r="73" spans="1:27" ht="24.75" customHeight="1">
      <c r="A73" s="563"/>
      <c r="B73" s="566"/>
      <c r="C73" s="258" t="s">
        <v>956</v>
      </c>
      <c r="D73" s="214"/>
      <c r="E73" s="214"/>
      <c r="F73" s="214"/>
      <c r="G73" s="208"/>
      <c r="H73" s="208"/>
      <c r="I73" s="208"/>
      <c r="J73" s="208"/>
      <c r="K73" s="208"/>
      <c r="L73" s="208"/>
      <c r="M73" s="208"/>
      <c r="N73" s="208"/>
      <c r="O73" s="221">
        <v>75171200</v>
      </c>
      <c r="P73" s="208"/>
      <c r="Q73" s="208"/>
      <c r="R73" s="208"/>
      <c r="S73" s="208"/>
      <c r="T73" s="208"/>
      <c r="U73" s="208"/>
      <c r="V73" s="208"/>
      <c r="W73" s="208"/>
      <c r="X73" s="208"/>
      <c r="Y73" s="211"/>
      <c r="Z73" s="214">
        <f t="shared" si="2"/>
        <v>75171200</v>
      </c>
      <c r="AA73" s="569"/>
    </row>
    <row r="74" spans="1:27" ht="24.75" customHeight="1">
      <c r="A74" s="563"/>
      <c r="B74" s="566"/>
      <c r="C74" s="258" t="s">
        <v>957</v>
      </c>
      <c r="D74" s="214"/>
      <c r="E74" s="214"/>
      <c r="F74" s="214"/>
      <c r="G74" s="208"/>
      <c r="H74" s="208"/>
      <c r="I74" s="208"/>
      <c r="J74" s="208"/>
      <c r="K74" s="208"/>
      <c r="L74" s="208"/>
      <c r="M74" s="208"/>
      <c r="N74" s="208"/>
      <c r="O74" s="221">
        <v>78027705</v>
      </c>
      <c r="P74" s="208"/>
      <c r="Q74" s="208"/>
      <c r="R74" s="208"/>
      <c r="S74" s="208"/>
      <c r="T74" s="208"/>
      <c r="U74" s="208"/>
      <c r="V74" s="208"/>
      <c r="W74" s="208"/>
      <c r="X74" s="208"/>
      <c r="Y74" s="211"/>
      <c r="Z74" s="214">
        <f t="shared" si="2"/>
        <v>78027705</v>
      </c>
      <c r="AA74" s="569"/>
    </row>
    <row r="75" spans="1:27" ht="24.75" customHeight="1">
      <c r="A75" s="563"/>
      <c r="B75" s="566"/>
      <c r="C75" s="258" t="s">
        <v>958</v>
      </c>
      <c r="D75" s="214"/>
      <c r="E75" s="214"/>
      <c r="F75" s="214"/>
      <c r="G75" s="208"/>
      <c r="H75" s="208"/>
      <c r="I75" s="208"/>
      <c r="J75" s="208"/>
      <c r="K75" s="208"/>
      <c r="L75" s="208"/>
      <c r="M75" s="208"/>
      <c r="N75" s="208"/>
      <c r="O75" s="221">
        <v>80992758</v>
      </c>
      <c r="P75" s="208"/>
      <c r="Q75" s="208"/>
      <c r="R75" s="208"/>
      <c r="S75" s="208"/>
      <c r="T75" s="208"/>
      <c r="U75" s="208"/>
      <c r="V75" s="208"/>
      <c r="W75" s="208"/>
      <c r="X75" s="208"/>
      <c r="Y75" s="211"/>
      <c r="Z75" s="214">
        <f t="shared" si="2"/>
        <v>80992758</v>
      </c>
      <c r="AA75" s="569"/>
    </row>
    <row r="76" spans="1:27" ht="24.75" customHeight="1" thickBot="1">
      <c r="A76" s="564"/>
      <c r="B76" s="567"/>
      <c r="C76" s="259" t="s">
        <v>959</v>
      </c>
      <c r="D76" s="215"/>
      <c r="E76" s="215"/>
      <c r="F76" s="215"/>
      <c r="G76" s="209"/>
      <c r="H76" s="209"/>
      <c r="I76" s="209"/>
      <c r="J76" s="209"/>
      <c r="K76" s="209"/>
      <c r="L76" s="209"/>
      <c r="M76" s="209"/>
      <c r="N76" s="209"/>
      <c r="O76" s="222">
        <v>84070483</v>
      </c>
      <c r="P76" s="209"/>
      <c r="Q76" s="209"/>
      <c r="R76" s="209"/>
      <c r="S76" s="209"/>
      <c r="T76" s="209"/>
      <c r="U76" s="209"/>
      <c r="V76" s="209"/>
      <c r="W76" s="209"/>
      <c r="X76" s="209"/>
      <c r="Y76" s="212"/>
      <c r="Z76" s="215">
        <f t="shared" si="2"/>
        <v>84070483</v>
      </c>
      <c r="AA76" s="570"/>
    </row>
    <row r="77" spans="1:27" ht="24.75" customHeight="1">
      <c r="A77" s="562" t="s">
        <v>724</v>
      </c>
      <c r="B77" s="565" t="s">
        <v>968</v>
      </c>
      <c r="C77" s="256" t="s">
        <v>954</v>
      </c>
      <c r="D77" s="213"/>
      <c r="E77" s="213"/>
      <c r="F77" s="207"/>
      <c r="G77" s="207"/>
      <c r="H77" s="218">
        <v>939483820</v>
      </c>
      <c r="I77" s="207"/>
      <c r="J77" s="207"/>
      <c r="K77" s="207"/>
      <c r="L77" s="207"/>
      <c r="M77" s="207"/>
      <c r="N77" s="207"/>
      <c r="O77" s="207"/>
      <c r="P77" s="207"/>
      <c r="Q77" s="207"/>
      <c r="R77" s="207"/>
      <c r="S77" s="207"/>
      <c r="T77" s="207"/>
      <c r="U77" s="207"/>
      <c r="V77" s="207"/>
      <c r="W77" s="207"/>
      <c r="X77" s="207"/>
      <c r="Y77" s="210"/>
      <c r="Z77" s="213">
        <f t="shared" si="2"/>
        <v>939483820</v>
      </c>
      <c r="AA77" s="568">
        <f>SUM(Z77:Z82)</f>
        <v>5452169661</v>
      </c>
    </row>
    <row r="78" spans="1:27" ht="24.75" customHeight="1">
      <c r="A78" s="563"/>
      <c r="B78" s="566"/>
      <c r="C78" s="258" t="s">
        <v>955</v>
      </c>
      <c r="D78" s="214"/>
      <c r="E78" s="214"/>
      <c r="F78" s="208"/>
      <c r="G78" s="208"/>
      <c r="H78" s="221">
        <v>967691175.5</v>
      </c>
      <c r="I78" s="208"/>
      <c r="J78" s="208"/>
      <c r="K78" s="208"/>
      <c r="L78" s="208"/>
      <c r="M78" s="208"/>
      <c r="N78" s="208"/>
      <c r="O78" s="208"/>
      <c r="P78" s="208"/>
      <c r="Q78" s="208"/>
      <c r="R78" s="208"/>
      <c r="S78" s="208"/>
      <c r="T78" s="208"/>
      <c r="U78" s="208"/>
      <c r="V78" s="208"/>
      <c r="W78" s="208"/>
      <c r="X78" s="208"/>
      <c r="Y78" s="211"/>
      <c r="Z78" s="214">
        <f t="shared" si="2"/>
        <v>967691175.5</v>
      </c>
      <c r="AA78" s="569"/>
    </row>
    <row r="79" spans="1:27" ht="24.75" customHeight="1">
      <c r="A79" s="563"/>
      <c r="B79" s="566"/>
      <c r="C79" s="258" t="s">
        <v>956</v>
      </c>
      <c r="D79" s="214"/>
      <c r="E79" s="214"/>
      <c r="F79" s="208"/>
      <c r="G79" s="208"/>
      <c r="H79" s="221">
        <v>996673332.5</v>
      </c>
      <c r="I79" s="208"/>
      <c r="J79" s="208"/>
      <c r="K79" s="208"/>
      <c r="L79" s="208"/>
      <c r="M79" s="208"/>
      <c r="N79" s="208"/>
      <c r="O79" s="208"/>
      <c r="P79" s="208"/>
      <c r="Q79" s="208"/>
      <c r="R79" s="208"/>
      <c r="S79" s="208"/>
      <c r="T79" s="208"/>
      <c r="U79" s="208"/>
      <c r="V79" s="208"/>
      <c r="W79" s="208"/>
      <c r="X79" s="208"/>
      <c r="Y79" s="211"/>
      <c r="Z79" s="214">
        <f t="shared" si="2"/>
        <v>996673332.5</v>
      </c>
      <c r="AA79" s="569"/>
    </row>
    <row r="80" spans="1:27" ht="24.75" customHeight="1">
      <c r="A80" s="563"/>
      <c r="B80" s="566"/>
      <c r="C80" s="258" t="s">
        <v>957</v>
      </c>
      <c r="D80" s="214"/>
      <c r="E80" s="214"/>
      <c r="F80" s="208"/>
      <c r="G80" s="208"/>
      <c r="H80" s="221">
        <v>847969842</v>
      </c>
      <c r="I80" s="208"/>
      <c r="J80" s="208"/>
      <c r="K80" s="208"/>
      <c r="L80" s="208"/>
      <c r="M80" s="208"/>
      <c r="N80" s="208"/>
      <c r="O80" s="208"/>
      <c r="P80" s="208"/>
      <c r="Q80" s="208"/>
      <c r="R80" s="208"/>
      <c r="S80" s="208"/>
      <c r="T80" s="208"/>
      <c r="U80" s="208"/>
      <c r="V80" s="208"/>
      <c r="W80" s="208"/>
      <c r="X80" s="208"/>
      <c r="Y80" s="211"/>
      <c r="Z80" s="214">
        <f t="shared" si="2"/>
        <v>847969842</v>
      </c>
      <c r="AA80" s="569"/>
    </row>
    <row r="81" spans="1:27" ht="24.75" customHeight="1">
      <c r="A81" s="563"/>
      <c r="B81" s="566"/>
      <c r="C81" s="258" t="s">
        <v>958</v>
      </c>
      <c r="D81" s="214"/>
      <c r="E81" s="214"/>
      <c r="F81" s="208"/>
      <c r="G81" s="208"/>
      <c r="H81" s="221">
        <v>848038194</v>
      </c>
      <c r="I81" s="208"/>
      <c r="J81" s="208"/>
      <c r="K81" s="208"/>
      <c r="L81" s="208"/>
      <c r="M81" s="208"/>
      <c r="N81" s="208"/>
      <c r="O81" s="208"/>
      <c r="P81" s="208"/>
      <c r="Q81" s="208"/>
      <c r="R81" s="208"/>
      <c r="S81" s="208"/>
      <c r="T81" s="208"/>
      <c r="U81" s="208"/>
      <c r="V81" s="208"/>
      <c r="W81" s="208"/>
      <c r="X81" s="208"/>
      <c r="Y81" s="211"/>
      <c r="Z81" s="214">
        <f t="shared" si="2"/>
        <v>848038194</v>
      </c>
      <c r="AA81" s="569"/>
    </row>
    <row r="82" spans="1:27" ht="24.75" customHeight="1" thickBot="1">
      <c r="A82" s="564"/>
      <c r="B82" s="567"/>
      <c r="C82" s="259" t="s">
        <v>959</v>
      </c>
      <c r="D82" s="215"/>
      <c r="E82" s="215"/>
      <c r="F82" s="209"/>
      <c r="G82" s="209"/>
      <c r="H82" s="222">
        <v>852313297</v>
      </c>
      <c r="I82" s="209"/>
      <c r="J82" s="209"/>
      <c r="K82" s="209"/>
      <c r="L82" s="209"/>
      <c r="M82" s="209"/>
      <c r="N82" s="209"/>
      <c r="O82" s="209"/>
      <c r="P82" s="209"/>
      <c r="Q82" s="209"/>
      <c r="R82" s="209"/>
      <c r="S82" s="209"/>
      <c r="T82" s="209"/>
      <c r="U82" s="209"/>
      <c r="V82" s="209"/>
      <c r="W82" s="209"/>
      <c r="X82" s="209"/>
      <c r="Y82" s="212"/>
      <c r="Z82" s="215">
        <f t="shared" si="2"/>
        <v>852313297</v>
      </c>
      <c r="AA82" s="570"/>
    </row>
    <row r="83" spans="1:27" ht="24.75" customHeight="1">
      <c r="A83" s="562" t="s">
        <v>723</v>
      </c>
      <c r="B83" s="565" t="s">
        <v>1086</v>
      </c>
      <c r="C83" s="256" t="s">
        <v>954</v>
      </c>
      <c r="D83" s="213"/>
      <c r="E83" s="213"/>
      <c r="F83" s="207"/>
      <c r="G83" s="218">
        <v>150410866.40000001</v>
      </c>
      <c r="H83" s="207"/>
      <c r="I83" s="207"/>
      <c r="J83" s="207"/>
      <c r="K83" s="207"/>
      <c r="L83" s="207"/>
      <c r="M83" s="207"/>
      <c r="N83" s="207"/>
      <c r="O83" s="207"/>
      <c r="P83" s="207"/>
      <c r="Q83" s="207"/>
      <c r="R83" s="207"/>
      <c r="S83" s="207"/>
      <c r="T83" s="207"/>
      <c r="U83" s="207"/>
      <c r="V83" s="207"/>
      <c r="W83" s="207"/>
      <c r="X83" s="207"/>
      <c r="Y83" s="210"/>
      <c r="Z83" s="213">
        <f t="shared" si="2"/>
        <v>150410866.40000001</v>
      </c>
      <c r="AA83" s="568">
        <f>SUM(Z83:Z88)</f>
        <v>949235930.79999995</v>
      </c>
    </row>
    <row r="84" spans="1:27" ht="24.75" customHeight="1">
      <c r="A84" s="563"/>
      <c r="B84" s="566"/>
      <c r="C84" s="258" t="s">
        <v>955</v>
      </c>
      <c r="D84" s="214"/>
      <c r="E84" s="214"/>
      <c r="F84" s="208"/>
      <c r="G84" s="221">
        <v>153586207.40000001</v>
      </c>
      <c r="H84" s="208"/>
      <c r="I84" s="208"/>
      <c r="J84" s="208"/>
      <c r="K84" s="208"/>
      <c r="L84" s="208"/>
      <c r="M84" s="208"/>
      <c r="N84" s="208"/>
      <c r="O84" s="208"/>
      <c r="P84" s="208"/>
      <c r="Q84" s="208"/>
      <c r="R84" s="208"/>
      <c r="S84" s="208"/>
      <c r="T84" s="208"/>
      <c r="U84" s="208"/>
      <c r="V84" s="208"/>
      <c r="W84" s="208"/>
      <c r="X84" s="208"/>
      <c r="Y84" s="211"/>
      <c r="Z84" s="214">
        <f t="shared" si="2"/>
        <v>153586207.40000001</v>
      </c>
      <c r="AA84" s="569"/>
    </row>
    <row r="85" spans="1:27" ht="24.75" customHeight="1">
      <c r="A85" s="563"/>
      <c r="B85" s="566"/>
      <c r="C85" s="258" t="s">
        <v>956</v>
      </c>
      <c r="D85" s="214"/>
      <c r="E85" s="214"/>
      <c r="F85" s="208"/>
      <c r="G85" s="221">
        <v>156882210</v>
      </c>
      <c r="H85" s="208"/>
      <c r="I85" s="208"/>
      <c r="J85" s="208"/>
      <c r="K85" s="208"/>
      <c r="L85" s="208"/>
      <c r="M85" s="208"/>
      <c r="N85" s="208"/>
      <c r="O85" s="208"/>
      <c r="P85" s="208"/>
      <c r="Q85" s="208"/>
      <c r="R85" s="208"/>
      <c r="S85" s="208"/>
      <c r="T85" s="208"/>
      <c r="U85" s="208"/>
      <c r="V85" s="208"/>
      <c r="W85" s="208"/>
      <c r="X85" s="208"/>
      <c r="Y85" s="211"/>
      <c r="Z85" s="214">
        <f t="shared" si="2"/>
        <v>156882210</v>
      </c>
      <c r="AA85" s="569"/>
    </row>
    <row r="86" spans="1:27" ht="24.75" customHeight="1">
      <c r="A86" s="563"/>
      <c r="B86" s="566"/>
      <c r="C86" s="258" t="s">
        <v>957</v>
      </c>
      <c r="D86" s="214"/>
      <c r="E86" s="214"/>
      <c r="F86" s="208"/>
      <c r="G86" s="221">
        <v>160303462</v>
      </c>
      <c r="H86" s="208"/>
      <c r="I86" s="208"/>
      <c r="J86" s="208"/>
      <c r="K86" s="208"/>
      <c r="L86" s="208"/>
      <c r="M86" s="208"/>
      <c r="N86" s="208"/>
      <c r="O86" s="208"/>
      <c r="P86" s="208"/>
      <c r="Q86" s="208"/>
      <c r="R86" s="208"/>
      <c r="S86" s="208"/>
      <c r="T86" s="208"/>
      <c r="U86" s="208"/>
      <c r="V86" s="208"/>
      <c r="W86" s="208"/>
      <c r="X86" s="208"/>
      <c r="Y86" s="211"/>
      <c r="Z86" s="214">
        <f t="shared" si="2"/>
        <v>160303462</v>
      </c>
      <c r="AA86" s="569"/>
    </row>
    <row r="87" spans="1:27" ht="24.75" customHeight="1">
      <c r="A87" s="563"/>
      <c r="B87" s="566"/>
      <c r="C87" s="258" t="s">
        <v>958</v>
      </c>
      <c r="D87" s="214"/>
      <c r="E87" s="214"/>
      <c r="F87" s="208"/>
      <c r="G87" s="221">
        <v>163854721</v>
      </c>
      <c r="H87" s="208"/>
      <c r="I87" s="208"/>
      <c r="J87" s="208"/>
      <c r="K87" s="208"/>
      <c r="L87" s="208"/>
      <c r="M87" s="208"/>
      <c r="N87" s="208"/>
      <c r="O87" s="208"/>
      <c r="P87" s="208"/>
      <c r="Q87" s="208"/>
      <c r="R87" s="208"/>
      <c r="S87" s="208"/>
      <c r="T87" s="208"/>
      <c r="U87" s="208"/>
      <c r="V87" s="208"/>
      <c r="W87" s="208"/>
      <c r="X87" s="208"/>
      <c r="Y87" s="211"/>
      <c r="Z87" s="214">
        <f t="shared" si="2"/>
        <v>163854721</v>
      </c>
      <c r="AA87" s="569"/>
    </row>
    <row r="88" spans="1:27" ht="24.75" customHeight="1" thickBot="1">
      <c r="A88" s="564"/>
      <c r="B88" s="567"/>
      <c r="C88" s="259" t="s">
        <v>959</v>
      </c>
      <c r="D88" s="215"/>
      <c r="E88" s="215"/>
      <c r="F88" s="209"/>
      <c r="G88" s="222">
        <v>164198464</v>
      </c>
      <c r="H88" s="209"/>
      <c r="I88" s="209"/>
      <c r="J88" s="209"/>
      <c r="K88" s="209"/>
      <c r="L88" s="209"/>
      <c r="M88" s="209"/>
      <c r="N88" s="209"/>
      <c r="O88" s="209"/>
      <c r="P88" s="209"/>
      <c r="Q88" s="209"/>
      <c r="R88" s="209"/>
      <c r="S88" s="209"/>
      <c r="T88" s="209"/>
      <c r="U88" s="209"/>
      <c r="V88" s="209"/>
      <c r="W88" s="209"/>
      <c r="X88" s="209"/>
      <c r="Y88" s="212"/>
      <c r="Z88" s="215">
        <f t="shared" si="2"/>
        <v>164198464</v>
      </c>
      <c r="AA88" s="570"/>
    </row>
    <row r="89" spans="1:27" ht="24.75" customHeight="1">
      <c r="A89" s="562" t="s">
        <v>722</v>
      </c>
      <c r="B89" s="575" t="s">
        <v>969</v>
      </c>
      <c r="C89" s="256" t="s">
        <v>954</v>
      </c>
      <c r="D89" s="213"/>
      <c r="E89" s="213"/>
      <c r="F89" s="213"/>
      <c r="G89" s="207"/>
      <c r="H89" s="207"/>
      <c r="I89" s="207"/>
      <c r="J89" s="207"/>
      <c r="K89" s="207"/>
      <c r="L89" s="207"/>
      <c r="M89" s="207"/>
      <c r="N89" s="218">
        <v>39831304</v>
      </c>
      <c r="O89" s="207"/>
      <c r="P89" s="207"/>
      <c r="Q89" s="207"/>
      <c r="R89" s="207"/>
      <c r="S89" s="207"/>
      <c r="T89" s="207"/>
      <c r="U89" s="207"/>
      <c r="V89" s="207"/>
      <c r="W89" s="207"/>
      <c r="X89" s="207"/>
      <c r="Y89" s="210"/>
      <c r="Z89" s="213">
        <f t="shared" si="2"/>
        <v>39831304</v>
      </c>
      <c r="AA89" s="568">
        <f>SUM(Z89:Z94)</f>
        <v>262875283</v>
      </c>
    </row>
    <row r="90" spans="1:27" ht="24.75" customHeight="1">
      <c r="A90" s="563"/>
      <c r="B90" s="566"/>
      <c r="C90" s="258" t="s">
        <v>955</v>
      </c>
      <c r="D90" s="214"/>
      <c r="E90" s="214"/>
      <c r="F90" s="214"/>
      <c r="G90" s="208"/>
      <c r="H90" s="208"/>
      <c r="I90" s="208"/>
      <c r="J90" s="208"/>
      <c r="K90" s="208"/>
      <c r="L90" s="208"/>
      <c r="M90" s="208"/>
      <c r="N90" s="221">
        <v>41344894</v>
      </c>
      <c r="O90" s="208"/>
      <c r="P90" s="208"/>
      <c r="Q90" s="208"/>
      <c r="R90" s="208"/>
      <c r="S90" s="208"/>
      <c r="T90" s="208"/>
      <c r="U90" s="208"/>
      <c r="V90" s="208"/>
      <c r="W90" s="208"/>
      <c r="X90" s="208"/>
      <c r="Y90" s="211"/>
      <c r="Z90" s="214">
        <f t="shared" si="2"/>
        <v>41344894</v>
      </c>
      <c r="AA90" s="569"/>
    </row>
    <row r="91" spans="1:27" ht="24.75" customHeight="1">
      <c r="A91" s="563"/>
      <c r="B91" s="566"/>
      <c r="C91" s="258" t="s">
        <v>956</v>
      </c>
      <c r="D91" s="214"/>
      <c r="E91" s="214"/>
      <c r="F91" s="214"/>
      <c r="G91" s="208"/>
      <c r="H91" s="208"/>
      <c r="I91" s="208"/>
      <c r="J91" s="208"/>
      <c r="K91" s="208"/>
      <c r="L91" s="208"/>
      <c r="M91" s="208"/>
      <c r="N91" s="221">
        <v>42916000</v>
      </c>
      <c r="O91" s="208"/>
      <c r="P91" s="208"/>
      <c r="Q91" s="208"/>
      <c r="R91" s="208"/>
      <c r="S91" s="208"/>
      <c r="T91" s="208"/>
      <c r="U91" s="208"/>
      <c r="V91" s="208"/>
      <c r="W91" s="208"/>
      <c r="X91" s="208"/>
      <c r="Y91" s="211"/>
      <c r="Z91" s="214">
        <f t="shared" si="2"/>
        <v>42916000</v>
      </c>
      <c r="AA91" s="569"/>
    </row>
    <row r="92" spans="1:27" ht="24.75" customHeight="1">
      <c r="A92" s="563"/>
      <c r="B92" s="566"/>
      <c r="C92" s="258" t="s">
        <v>957</v>
      </c>
      <c r="D92" s="214"/>
      <c r="E92" s="214"/>
      <c r="F92" s="214"/>
      <c r="G92" s="208"/>
      <c r="H92" s="208"/>
      <c r="I92" s="208"/>
      <c r="J92" s="208"/>
      <c r="K92" s="208"/>
      <c r="L92" s="208"/>
      <c r="M92" s="208"/>
      <c r="N92" s="221">
        <v>44546808</v>
      </c>
      <c r="O92" s="208"/>
      <c r="P92" s="208"/>
      <c r="Q92" s="208"/>
      <c r="R92" s="208"/>
      <c r="S92" s="208"/>
      <c r="T92" s="208"/>
      <c r="U92" s="208"/>
      <c r="V92" s="208"/>
      <c r="W92" s="208"/>
      <c r="X92" s="208"/>
      <c r="Y92" s="211"/>
      <c r="Z92" s="214">
        <f t="shared" si="2"/>
        <v>44546808</v>
      </c>
      <c r="AA92" s="569"/>
    </row>
    <row r="93" spans="1:27" ht="24.75" customHeight="1">
      <c r="A93" s="563"/>
      <c r="B93" s="566"/>
      <c r="C93" s="258" t="s">
        <v>958</v>
      </c>
      <c r="D93" s="214"/>
      <c r="E93" s="214"/>
      <c r="F93" s="214"/>
      <c r="G93" s="208"/>
      <c r="H93" s="208"/>
      <c r="I93" s="208"/>
      <c r="J93" s="208"/>
      <c r="K93" s="208"/>
      <c r="L93" s="208"/>
      <c r="M93" s="208"/>
      <c r="N93" s="221">
        <v>46239586</v>
      </c>
      <c r="O93" s="208"/>
      <c r="P93" s="208"/>
      <c r="Q93" s="208"/>
      <c r="R93" s="208"/>
      <c r="S93" s="208"/>
      <c r="T93" s="208"/>
      <c r="U93" s="208"/>
      <c r="V93" s="208"/>
      <c r="W93" s="208"/>
      <c r="X93" s="208"/>
      <c r="Y93" s="211"/>
      <c r="Z93" s="214">
        <f t="shared" si="2"/>
        <v>46239586</v>
      </c>
      <c r="AA93" s="569"/>
    </row>
    <row r="94" spans="1:27" ht="24.75" customHeight="1" thickBot="1">
      <c r="A94" s="564"/>
      <c r="B94" s="567"/>
      <c r="C94" s="259" t="s">
        <v>959</v>
      </c>
      <c r="D94" s="215"/>
      <c r="E94" s="215"/>
      <c r="F94" s="215"/>
      <c r="G94" s="209"/>
      <c r="H94" s="209"/>
      <c r="I94" s="209"/>
      <c r="J94" s="209"/>
      <c r="K94" s="209"/>
      <c r="L94" s="209"/>
      <c r="M94" s="209"/>
      <c r="N94" s="222">
        <v>47996691</v>
      </c>
      <c r="O94" s="209"/>
      <c r="P94" s="209"/>
      <c r="Q94" s="209"/>
      <c r="R94" s="209"/>
      <c r="S94" s="209"/>
      <c r="T94" s="209"/>
      <c r="U94" s="209"/>
      <c r="V94" s="209"/>
      <c r="W94" s="209"/>
      <c r="X94" s="209"/>
      <c r="Y94" s="212"/>
      <c r="Z94" s="215">
        <f t="shared" si="2"/>
        <v>47996691</v>
      </c>
      <c r="AA94" s="570"/>
    </row>
    <row r="95" spans="1:27" ht="24.75" customHeight="1">
      <c r="A95" s="562" t="s">
        <v>721</v>
      </c>
      <c r="B95" s="565" t="s">
        <v>970</v>
      </c>
      <c r="C95" s="256" t="s">
        <v>954</v>
      </c>
      <c r="D95" s="213"/>
      <c r="E95" s="213"/>
      <c r="F95" s="213"/>
      <c r="G95" s="207"/>
      <c r="H95" s="207"/>
      <c r="I95" s="207"/>
      <c r="J95" s="207"/>
      <c r="K95" s="207"/>
      <c r="L95" s="207"/>
      <c r="M95" s="207"/>
      <c r="N95" s="207"/>
      <c r="O95" s="207"/>
      <c r="P95" s="207"/>
      <c r="Q95" s="207"/>
      <c r="R95" s="207"/>
      <c r="S95" s="207"/>
      <c r="T95" s="207"/>
      <c r="U95" s="218">
        <v>307506660</v>
      </c>
      <c r="V95" s="207"/>
      <c r="W95" s="207"/>
      <c r="X95" s="207"/>
      <c r="Y95" s="210"/>
      <c r="Z95" s="213">
        <f t="shared" si="2"/>
        <v>307506660</v>
      </c>
      <c r="AA95" s="568">
        <f>SUM(Z95:Z100)</f>
        <v>1115507694</v>
      </c>
    </row>
    <row r="96" spans="1:27" ht="24.75" customHeight="1">
      <c r="A96" s="563"/>
      <c r="B96" s="566"/>
      <c r="C96" s="258" t="s">
        <v>955</v>
      </c>
      <c r="D96" s="214"/>
      <c r="E96" s="214"/>
      <c r="F96" s="214"/>
      <c r="G96" s="208"/>
      <c r="H96" s="208"/>
      <c r="I96" s="208"/>
      <c r="J96" s="208"/>
      <c r="K96" s="208"/>
      <c r="L96" s="208"/>
      <c r="M96" s="208"/>
      <c r="N96" s="208"/>
      <c r="O96" s="208"/>
      <c r="P96" s="208"/>
      <c r="Q96" s="208"/>
      <c r="R96" s="208"/>
      <c r="S96" s="208"/>
      <c r="T96" s="208"/>
      <c r="U96" s="221">
        <v>313731489</v>
      </c>
      <c r="V96" s="208"/>
      <c r="W96" s="208"/>
      <c r="X96" s="208"/>
      <c r="Y96" s="211"/>
      <c r="Z96" s="214">
        <f t="shared" si="2"/>
        <v>313731489</v>
      </c>
      <c r="AA96" s="569"/>
    </row>
    <row r="97" spans="1:27" ht="24.75" customHeight="1">
      <c r="A97" s="563"/>
      <c r="B97" s="566"/>
      <c r="C97" s="258" t="s">
        <v>956</v>
      </c>
      <c r="D97" s="214"/>
      <c r="E97" s="214"/>
      <c r="F97" s="214"/>
      <c r="G97" s="208"/>
      <c r="H97" s="208"/>
      <c r="I97" s="208"/>
      <c r="J97" s="208"/>
      <c r="K97" s="208"/>
      <c r="L97" s="208"/>
      <c r="M97" s="208"/>
      <c r="N97" s="208"/>
      <c r="O97" s="208"/>
      <c r="P97" s="208"/>
      <c r="Q97" s="208"/>
      <c r="R97" s="208"/>
      <c r="S97" s="208"/>
      <c r="T97" s="208"/>
      <c r="U97" s="221">
        <v>319747244</v>
      </c>
      <c r="V97" s="208"/>
      <c r="W97" s="208"/>
      <c r="X97" s="208"/>
      <c r="Y97" s="211"/>
      <c r="Z97" s="214">
        <f t="shared" si="2"/>
        <v>319747244</v>
      </c>
      <c r="AA97" s="569"/>
    </row>
    <row r="98" spans="1:27" ht="24.75" customHeight="1">
      <c r="A98" s="563"/>
      <c r="B98" s="566"/>
      <c r="C98" s="258" t="s">
        <v>957</v>
      </c>
      <c r="D98" s="214"/>
      <c r="E98" s="214"/>
      <c r="F98" s="214"/>
      <c r="G98" s="208"/>
      <c r="H98" s="208"/>
      <c r="I98" s="208"/>
      <c r="J98" s="208"/>
      <c r="K98" s="208"/>
      <c r="L98" s="208"/>
      <c r="M98" s="208"/>
      <c r="N98" s="208"/>
      <c r="O98" s="208"/>
      <c r="P98" s="208"/>
      <c r="Q98" s="208"/>
      <c r="R98" s="208"/>
      <c r="S98" s="208"/>
      <c r="T98" s="208"/>
      <c r="U98" s="221">
        <v>57811143</v>
      </c>
      <c r="V98" s="208"/>
      <c r="W98" s="208"/>
      <c r="X98" s="208"/>
      <c r="Y98" s="211"/>
      <c r="Z98" s="214">
        <f t="shared" si="2"/>
        <v>57811143</v>
      </c>
      <c r="AA98" s="569"/>
    </row>
    <row r="99" spans="1:27" ht="24.75" customHeight="1">
      <c r="A99" s="563"/>
      <c r="B99" s="566"/>
      <c r="C99" s="258" t="s">
        <v>958</v>
      </c>
      <c r="D99" s="214"/>
      <c r="E99" s="214"/>
      <c r="F99" s="214"/>
      <c r="G99" s="208"/>
      <c r="H99" s="208"/>
      <c r="I99" s="208"/>
      <c r="J99" s="208"/>
      <c r="K99" s="208"/>
      <c r="L99" s="208"/>
      <c r="M99" s="208"/>
      <c r="N99" s="208"/>
      <c r="O99" s="208"/>
      <c r="P99" s="208"/>
      <c r="Q99" s="208"/>
      <c r="R99" s="208"/>
      <c r="S99" s="208"/>
      <c r="T99" s="208"/>
      <c r="U99" s="221">
        <v>58166269</v>
      </c>
      <c r="V99" s="208"/>
      <c r="W99" s="208"/>
      <c r="X99" s="208"/>
      <c r="Y99" s="211"/>
      <c r="Z99" s="214">
        <f t="shared" si="2"/>
        <v>58166269</v>
      </c>
      <c r="AA99" s="569"/>
    </row>
    <row r="100" spans="1:27" ht="24.75" customHeight="1" thickBot="1">
      <c r="A100" s="564"/>
      <c r="B100" s="567"/>
      <c r="C100" s="259" t="s">
        <v>959</v>
      </c>
      <c r="D100" s="215"/>
      <c r="E100" s="215"/>
      <c r="F100" s="215"/>
      <c r="G100" s="209"/>
      <c r="H100" s="209"/>
      <c r="I100" s="209"/>
      <c r="J100" s="209"/>
      <c r="K100" s="209"/>
      <c r="L100" s="209"/>
      <c r="M100" s="209"/>
      <c r="N100" s="209"/>
      <c r="O100" s="209"/>
      <c r="P100" s="209"/>
      <c r="Q100" s="209"/>
      <c r="R100" s="209"/>
      <c r="S100" s="209"/>
      <c r="T100" s="209"/>
      <c r="U100" s="222">
        <v>58544889</v>
      </c>
      <c r="V100" s="209"/>
      <c r="W100" s="209"/>
      <c r="X100" s="209"/>
      <c r="Y100" s="212"/>
      <c r="Z100" s="215">
        <f t="shared" si="2"/>
        <v>58544889</v>
      </c>
      <c r="AA100" s="570"/>
    </row>
    <row r="101" spans="1:27" ht="24.75" customHeight="1">
      <c r="A101" s="562" t="s">
        <v>720</v>
      </c>
      <c r="B101" s="565" t="s">
        <v>971</v>
      </c>
      <c r="C101" s="256" t="s">
        <v>954</v>
      </c>
      <c r="D101" s="213"/>
      <c r="E101" s="213"/>
      <c r="F101" s="213"/>
      <c r="G101" s="207"/>
      <c r="H101" s="207"/>
      <c r="I101" s="207"/>
      <c r="J101" s="218">
        <v>167123184.5</v>
      </c>
      <c r="K101" s="207"/>
      <c r="L101" s="207"/>
      <c r="M101" s="207"/>
      <c r="N101" s="207"/>
      <c r="O101" s="207"/>
      <c r="P101" s="207"/>
      <c r="Q101" s="207"/>
      <c r="R101" s="207"/>
      <c r="S101" s="207"/>
      <c r="T101" s="207"/>
      <c r="U101" s="207"/>
      <c r="V101" s="207"/>
      <c r="W101" s="207"/>
      <c r="X101" s="207"/>
      <c r="Y101" s="210"/>
      <c r="Z101" s="213">
        <f t="shared" ref="Z101:Z130" si="3">SUM(D101:Y101)</f>
        <v>167123184.5</v>
      </c>
      <c r="AA101" s="568">
        <f>SUM(Z101:Z106)</f>
        <v>1102965503</v>
      </c>
    </row>
    <row r="102" spans="1:27" ht="24.75" customHeight="1">
      <c r="A102" s="563"/>
      <c r="B102" s="566"/>
      <c r="C102" s="258" t="s">
        <v>955</v>
      </c>
      <c r="D102" s="214"/>
      <c r="E102" s="214"/>
      <c r="F102" s="214"/>
      <c r="G102" s="208"/>
      <c r="H102" s="208"/>
      <c r="I102" s="208"/>
      <c r="J102" s="221">
        <v>173473865.5</v>
      </c>
      <c r="K102" s="208"/>
      <c r="L102" s="208"/>
      <c r="M102" s="208"/>
      <c r="N102" s="208"/>
      <c r="O102" s="208"/>
      <c r="P102" s="208"/>
      <c r="Q102" s="208"/>
      <c r="R102" s="208"/>
      <c r="S102" s="208"/>
      <c r="T102" s="208"/>
      <c r="U102" s="208"/>
      <c r="V102" s="208"/>
      <c r="W102" s="208"/>
      <c r="X102" s="208"/>
      <c r="Y102" s="211"/>
      <c r="Z102" s="214">
        <f t="shared" si="3"/>
        <v>173473865.5</v>
      </c>
      <c r="AA102" s="569"/>
    </row>
    <row r="103" spans="1:27" ht="24.75" customHeight="1">
      <c r="A103" s="563"/>
      <c r="B103" s="566"/>
      <c r="C103" s="258" t="s">
        <v>956</v>
      </c>
      <c r="D103" s="214"/>
      <c r="E103" s="214"/>
      <c r="F103" s="214"/>
      <c r="G103" s="208"/>
      <c r="H103" s="208"/>
      <c r="I103" s="208"/>
      <c r="J103" s="221">
        <v>180065873</v>
      </c>
      <c r="K103" s="208"/>
      <c r="L103" s="208"/>
      <c r="M103" s="208"/>
      <c r="N103" s="208"/>
      <c r="O103" s="208"/>
      <c r="P103" s="208"/>
      <c r="Q103" s="208"/>
      <c r="R103" s="208"/>
      <c r="S103" s="208"/>
      <c r="T103" s="208"/>
      <c r="U103" s="208"/>
      <c r="V103" s="208"/>
      <c r="W103" s="208"/>
      <c r="X103" s="208"/>
      <c r="Y103" s="211"/>
      <c r="Z103" s="214">
        <f t="shared" si="3"/>
        <v>180065873</v>
      </c>
      <c r="AA103" s="569"/>
    </row>
    <row r="104" spans="1:27" ht="24.75" customHeight="1">
      <c r="A104" s="563"/>
      <c r="B104" s="566"/>
      <c r="C104" s="258" t="s">
        <v>957</v>
      </c>
      <c r="D104" s="214"/>
      <c r="E104" s="214"/>
      <c r="F104" s="214"/>
      <c r="G104" s="208"/>
      <c r="H104" s="208"/>
      <c r="I104" s="208"/>
      <c r="J104" s="221">
        <v>186908376</v>
      </c>
      <c r="K104" s="208"/>
      <c r="L104" s="208"/>
      <c r="M104" s="208"/>
      <c r="N104" s="208"/>
      <c r="O104" s="208"/>
      <c r="P104" s="208"/>
      <c r="Q104" s="208"/>
      <c r="R104" s="208"/>
      <c r="S104" s="208"/>
      <c r="T104" s="208"/>
      <c r="U104" s="208"/>
      <c r="V104" s="208"/>
      <c r="W104" s="208"/>
      <c r="X104" s="208"/>
      <c r="Y104" s="211"/>
      <c r="Z104" s="214">
        <f t="shared" si="3"/>
        <v>186908376</v>
      </c>
      <c r="AA104" s="569"/>
    </row>
    <row r="105" spans="1:27" ht="24.75" customHeight="1">
      <c r="A105" s="563"/>
      <c r="B105" s="566"/>
      <c r="C105" s="258" t="s">
        <v>958</v>
      </c>
      <c r="D105" s="214"/>
      <c r="E105" s="214"/>
      <c r="F105" s="214"/>
      <c r="G105" s="208"/>
      <c r="H105" s="208"/>
      <c r="I105" s="208"/>
      <c r="J105" s="221">
        <v>194010895</v>
      </c>
      <c r="K105" s="208"/>
      <c r="L105" s="208"/>
      <c r="M105" s="208"/>
      <c r="N105" s="208"/>
      <c r="O105" s="208"/>
      <c r="P105" s="208"/>
      <c r="Q105" s="208"/>
      <c r="R105" s="208"/>
      <c r="S105" s="208"/>
      <c r="T105" s="208"/>
      <c r="U105" s="208"/>
      <c r="V105" s="208"/>
      <c r="W105" s="208"/>
      <c r="X105" s="208"/>
      <c r="Y105" s="211"/>
      <c r="Z105" s="214">
        <f t="shared" si="3"/>
        <v>194010895</v>
      </c>
      <c r="AA105" s="569"/>
    </row>
    <row r="106" spans="1:27" ht="24.75" customHeight="1" thickBot="1">
      <c r="A106" s="564"/>
      <c r="B106" s="567"/>
      <c r="C106" s="259" t="s">
        <v>959</v>
      </c>
      <c r="D106" s="215"/>
      <c r="E106" s="215"/>
      <c r="F106" s="215"/>
      <c r="G106" s="209"/>
      <c r="H106" s="209"/>
      <c r="I106" s="209"/>
      <c r="J106" s="222">
        <v>201383309</v>
      </c>
      <c r="K106" s="209"/>
      <c r="L106" s="209"/>
      <c r="M106" s="209"/>
      <c r="N106" s="209"/>
      <c r="O106" s="209"/>
      <c r="P106" s="209"/>
      <c r="Q106" s="209"/>
      <c r="R106" s="209"/>
      <c r="S106" s="209"/>
      <c r="T106" s="209"/>
      <c r="U106" s="209"/>
      <c r="V106" s="209"/>
      <c r="W106" s="209"/>
      <c r="X106" s="209"/>
      <c r="Y106" s="212"/>
      <c r="Z106" s="215">
        <f t="shared" si="3"/>
        <v>201383309</v>
      </c>
      <c r="AA106" s="570"/>
    </row>
    <row r="107" spans="1:27" ht="24.75" customHeight="1">
      <c r="A107" s="562" t="s">
        <v>719</v>
      </c>
      <c r="B107" s="565" t="s">
        <v>972</v>
      </c>
      <c r="C107" s="256" t="s">
        <v>954</v>
      </c>
      <c r="D107" s="213"/>
      <c r="E107" s="213"/>
      <c r="F107" s="213"/>
      <c r="G107" s="207"/>
      <c r="H107" s="207"/>
      <c r="I107" s="207"/>
      <c r="J107" s="207"/>
      <c r="K107" s="207"/>
      <c r="L107" s="207"/>
      <c r="M107" s="207"/>
      <c r="N107" s="207"/>
      <c r="O107" s="207"/>
      <c r="P107" s="218">
        <v>374791832</v>
      </c>
      <c r="Q107" s="207"/>
      <c r="R107" s="207"/>
      <c r="S107" s="207"/>
      <c r="T107" s="207"/>
      <c r="U107" s="207"/>
      <c r="V107" s="207"/>
      <c r="W107" s="207"/>
      <c r="X107" s="207"/>
      <c r="Y107" s="210"/>
      <c r="Z107" s="213">
        <f t="shared" si="3"/>
        <v>374791832</v>
      </c>
      <c r="AA107" s="568">
        <f>SUM(Z107:Z112)</f>
        <v>2227027668</v>
      </c>
    </row>
    <row r="108" spans="1:27" ht="24.75" customHeight="1">
      <c r="A108" s="563"/>
      <c r="B108" s="566"/>
      <c r="C108" s="258" t="s">
        <v>955</v>
      </c>
      <c r="D108" s="214"/>
      <c r="E108" s="214"/>
      <c r="F108" s="214"/>
      <c r="G108" s="208"/>
      <c r="H108" s="208"/>
      <c r="I108" s="208"/>
      <c r="J108" s="208"/>
      <c r="K108" s="208"/>
      <c r="L108" s="208"/>
      <c r="M108" s="208"/>
      <c r="N108" s="208"/>
      <c r="O108" s="208"/>
      <c r="P108" s="221">
        <v>388025905</v>
      </c>
      <c r="Q108" s="208"/>
      <c r="R108" s="208"/>
      <c r="S108" s="208"/>
      <c r="T108" s="208"/>
      <c r="U108" s="208"/>
      <c r="V108" s="208"/>
      <c r="W108" s="208"/>
      <c r="X108" s="208"/>
      <c r="Y108" s="211"/>
      <c r="Z108" s="214">
        <f t="shared" si="3"/>
        <v>388025905</v>
      </c>
      <c r="AA108" s="569"/>
    </row>
    <row r="109" spans="1:27" ht="24.75" customHeight="1">
      <c r="A109" s="563"/>
      <c r="B109" s="566"/>
      <c r="C109" s="258" t="s">
        <v>956</v>
      </c>
      <c r="D109" s="214"/>
      <c r="E109" s="214"/>
      <c r="F109" s="214"/>
      <c r="G109" s="208"/>
      <c r="H109" s="208"/>
      <c r="I109" s="208"/>
      <c r="J109" s="208"/>
      <c r="K109" s="208"/>
      <c r="L109" s="208"/>
      <c r="M109" s="208"/>
      <c r="N109" s="208"/>
      <c r="O109" s="208"/>
      <c r="P109" s="221">
        <v>401638744</v>
      </c>
      <c r="Q109" s="208"/>
      <c r="R109" s="208"/>
      <c r="S109" s="208"/>
      <c r="T109" s="208"/>
      <c r="U109" s="208"/>
      <c r="V109" s="208"/>
      <c r="W109" s="208"/>
      <c r="X109" s="208"/>
      <c r="Y109" s="211"/>
      <c r="Z109" s="214">
        <f t="shared" si="3"/>
        <v>401638744</v>
      </c>
      <c r="AA109" s="569"/>
    </row>
    <row r="110" spans="1:27" ht="24.75" customHeight="1">
      <c r="A110" s="563"/>
      <c r="B110" s="566"/>
      <c r="C110" s="258" t="s">
        <v>957</v>
      </c>
      <c r="D110" s="214"/>
      <c r="E110" s="214"/>
      <c r="F110" s="214"/>
      <c r="G110" s="208"/>
      <c r="H110" s="208"/>
      <c r="I110" s="208"/>
      <c r="J110" s="208"/>
      <c r="K110" s="208"/>
      <c r="L110" s="208"/>
      <c r="M110" s="208"/>
      <c r="N110" s="208"/>
      <c r="O110" s="208"/>
      <c r="P110" s="221">
        <v>341065732</v>
      </c>
      <c r="Q110" s="208"/>
      <c r="R110" s="208"/>
      <c r="S110" s="208"/>
      <c r="T110" s="208"/>
      <c r="U110" s="208"/>
      <c r="V110" s="208"/>
      <c r="W110" s="208"/>
      <c r="X110" s="208"/>
      <c r="Y110" s="211"/>
      <c r="Z110" s="214">
        <f t="shared" si="3"/>
        <v>341065732</v>
      </c>
      <c r="AA110" s="569"/>
    </row>
    <row r="111" spans="1:27" ht="24.75" customHeight="1">
      <c r="A111" s="563"/>
      <c r="B111" s="566"/>
      <c r="C111" s="258" t="s">
        <v>958</v>
      </c>
      <c r="D111" s="214"/>
      <c r="E111" s="214"/>
      <c r="F111" s="214"/>
      <c r="G111" s="208"/>
      <c r="H111" s="208"/>
      <c r="I111" s="208"/>
      <c r="J111" s="208"/>
      <c r="K111" s="208"/>
      <c r="L111" s="208"/>
      <c r="M111" s="208"/>
      <c r="N111" s="208"/>
      <c r="O111" s="208"/>
      <c r="P111" s="221">
        <v>354026229</v>
      </c>
      <c r="Q111" s="208"/>
      <c r="R111" s="208"/>
      <c r="S111" s="208"/>
      <c r="T111" s="208"/>
      <c r="U111" s="208"/>
      <c r="V111" s="208"/>
      <c r="W111" s="208"/>
      <c r="X111" s="208"/>
      <c r="Y111" s="211"/>
      <c r="Z111" s="214">
        <f t="shared" si="3"/>
        <v>354026229</v>
      </c>
      <c r="AA111" s="569"/>
    </row>
    <row r="112" spans="1:27" ht="24.75" customHeight="1" thickBot="1">
      <c r="A112" s="564"/>
      <c r="B112" s="567"/>
      <c r="C112" s="259" t="s">
        <v>959</v>
      </c>
      <c r="D112" s="215"/>
      <c r="E112" s="215"/>
      <c r="F112" s="215"/>
      <c r="G112" s="209"/>
      <c r="H112" s="209"/>
      <c r="I112" s="209"/>
      <c r="J112" s="209"/>
      <c r="K112" s="209"/>
      <c r="L112" s="209"/>
      <c r="M112" s="209"/>
      <c r="N112" s="209"/>
      <c r="O112" s="209"/>
      <c r="P112" s="222">
        <v>367479226</v>
      </c>
      <c r="Q112" s="209"/>
      <c r="R112" s="209"/>
      <c r="S112" s="209"/>
      <c r="T112" s="209"/>
      <c r="U112" s="209"/>
      <c r="V112" s="209"/>
      <c r="W112" s="209"/>
      <c r="X112" s="209"/>
      <c r="Y112" s="212"/>
      <c r="Z112" s="215">
        <f t="shared" si="3"/>
        <v>367479226</v>
      </c>
      <c r="AA112" s="570"/>
    </row>
    <row r="113" spans="1:27" ht="24.75" customHeight="1">
      <c r="A113" s="562" t="s">
        <v>718</v>
      </c>
      <c r="B113" s="565" t="s">
        <v>1087</v>
      </c>
      <c r="C113" s="256" t="s">
        <v>954</v>
      </c>
      <c r="D113" s="207"/>
      <c r="E113" s="207"/>
      <c r="F113" s="213"/>
      <c r="G113" s="207"/>
      <c r="H113" s="207"/>
      <c r="I113" s="207"/>
      <c r="J113" s="207"/>
      <c r="K113" s="207"/>
      <c r="L113" s="207"/>
      <c r="M113" s="207"/>
      <c r="N113" s="207"/>
      <c r="O113" s="207"/>
      <c r="P113" s="207"/>
      <c r="Q113" s="207"/>
      <c r="R113" s="207"/>
      <c r="S113" s="207"/>
      <c r="T113" s="207"/>
      <c r="U113" s="207"/>
      <c r="V113" s="207"/>
      <c r="W113" s="207"/>
      <c r="X113" s="207"/>
      <c r="Y113" s="223">
        <v>292465574</v>
      </c>
      <c r="Z113" s="213">
        <f t="shared" si="3"/>
        <v>292465574</v>
      </c>
      <c r="AA113" s="568">
        <f>SUM(Z113:Z118)</f>
        <v>1182388343</v>
      </c>
    </row>
    <row r="114" spans="1:27" ht="24.75" customHeight="1">
      <c r="A114" s="563"/>
      <c r="B114" s="566"/>
      <c r="C114" s="258" t="s">
        <v>955</v>
      </c>
      <c r="D114" s="214"/>
      <c r="E114" s="214"/>
      <c r="F114" s="214"/>
      <c r="G114" s="208"/>
      <c r="H114" s="208"/>
      <c r="I114" s="208"/>
      <c r="J114" s="208"/>
      <c r="K114" s="208"/>
      <c r="L114" s="208"/>
      <c r="M114" s="208"/>
      <c r="N114" s="208"/>
      <c r="O114" s="208"/>
      <c r="P114" s="208"/>
      <c r="Q114" s="208"/>
      <c r="R114" s="208"/>
      <c r="S114" s="208"/>
      <c r="T114" s="208"/>
      <c r="U114" s="208"/>
      <c r="V114" s="208"/>
      <c r="W114" s="208"/>
      <c r="X114" s="208"/>
      <c r="Y114" s="219">
        <v>295611733</v>
      </c>
      <c r="Z114" s="214">
        <f t="shared" si="3"/>
        <v>295611733</v>
      </c>
      <c r="AA114" s="569"/>
    </row>
    <row r="115" spans="1:27" ht="24.75" customHeight="1">
      <c r="A115" s="563"/>
      <c r="B115" s="566"/>
      <c r="C115" s="258" t="s">
        <v>956</v>
      </c>
      <c r="D115" s="214"/>
      <c r="E115" s="214"/>
      <c r="F115" s="214"/>
      <c r="G115" s="208"/>
      <c r="H115" s="208"/>
      <c r="I115" s="208"/>
      <c r="J115" s="208"/>
      <c r="K115" s="208"/>
      <c r="L115" s="208"/>
      <c r="M115" s="208"/>
      <c r="N115" s="208"/>
      <c r="O115" s="208"/>
      <c r="P115" s="208"/>
      <c r="Q115" s="208"/>
      <c r="R115" s="208"/>
      <c r="S115" s="208"/>
      <c r="T115" s="208"/>
      <c r="U115" s="208"/>
      <c r="V115" s="208"/>
      <c r="W115" s="208"/>
      <c r="X115" s="208"/>
      <c r="Y115" s="219">
        <v>305835428</v>
      </c>
      <c r="Z115" s="214">
        <f t="shared" si="3"/>
        <v>305835428</v>
      </c>
      <c r="AA115" s="569"/>
    </row>
    <row r="116" spans="1:27" ht="24.75" customHeight="1">
      <c r="A116" s="563"/>
      <c r="B116" s="566"/>
      <c r="C116" s="258" t="s">
        <v>957</v>
      </c>
      <c r="D116" s="214"/>
      <c r="E116" s="214"/>
      <c r="F116" s="214"/>
      <c r="G116" s="208"/>
      <c r="H116" s="208"/>
      <c r="I116" s="208"/>
      <c r="J116" s="208"/>
      <c r="K116" s="208"/>
      <c r="L116" s="208"/>
      <c r="M116" s="208"/>
      <c r="N116" s="208"/>
      <c r="O116" s="208"/>
      <c r="P116" s="208"/>
      <c r="Q116" s="208"/>
      <c r="R116" s="208"/>
      <c r="S116" s="208"/>
      <c r="T116" s="208"/>
      <c r="U116" s="208"/>
      <c r="V116" s="208"/>
      <c r="W116" s="208"/>
      <c r="X116" s="208"/>
      <c r="Y116" s="219">
        <v>92595344</v>
      </c>
      <c r="Z116" s="214">
        <f t="shared" si="3"/>
        <v>92595344</v>
      </c>
      <c r="AA116" s="569"/>
    </row>
    <row r="117" spans="1:27" ht="24.75" customHeight="1">
      <c r="A117" s="563"/>
      <c r="B117" s="566"/>
      <c r="C117" s="258" t="s">
        <v>958</v>
      </c>
      <c r="D117" s="214"/>
      <c r="E117" s="214"/>
      <c r="F117" s="214"/>
      <c r="G117" s="208"/>
      <c r="H117" s="208"/>
      <c r="I117" s="208"/>
      <c r="J117" s="208"/>
      <c r="K117" s="208"/>
      <c r="L117" s="208"/>
      <c r="M117" s="208"/>
      <c r="N117" s="208"/>
      <c r="O117" s="208"/>
      <c r="P117" s="208"/>
      <c r="Q117" s="208"/>
      <c r="R117" s="208"/>
      <c r="S117" s="208"/>
      <c r="T117" s="208"/>
      <c r="U117" s="208"/>
      <c r="V117" s="208"/>
      <c r="W117" s="208"/>
      <c r="X117" s="208"/>
      <c r="Y117" s="219">
        <v>96113967</v>
      </c>
      <c r="Z117" s="214">
        <f t="shared" si="3"/>
        <v>96113967</v>
      </c>
      <c r="AA117" s="569"/>
    </row>
    <row r="118" spans="1:27" ht="24.75" customHeight="1" thickBot="1">
      <c r="A118" s="564"/>
      <c r="B118" s="567"/>
      <c r="C118" s="259" t="s">
        <v>959</v>
      </c>
      <c r="D118" s="215"/>
      <c r="E118" s="215"/>
      <c r="F118" s="215"/>
      <c r="G118" s="209"/>
      <c r="H118" s="209"/>
      <c r="I118" s="209"/>
      <c r="J118" s="209"/>
      <c r="K118" s="209"/>
      <c r="L118" s="209"/>
      <c r="M118" s="209"/>
      <c r="N118" s="209"/>
      <c r="O118" s="209"/>
      <c r="P118" s="209"/>
      <c r="Q118" s="209"/>
      <c r="R118" s="209"/>
      <c r="S118" s="209"/>
      <c r="T118" s="209"/>
      <c r="U118" s="209"/>
      <c r="V118" s="209"/>
      <c r="W118" s="209"/>
      <c r="X118" s="209"/>
      <c r="Y118" s="220">
        <v>99766297</v>
      </c>
      <c r="Z118" s="215">
        <f t="shared" si="3"/>
        <v>99766297</v>
      </c>
      <c r="AA118" s="570"/>
    </row>
    <row r="119" spans="1:27" ht="24.75" customHeight="1">
      <c r="A119" s="562" t="s">
        <v>717</v>
      </c>
      <c r="B119" s="565" t="s">
        <v>1088</v>
      </c>
      <c r="C119" s="256" t="s">
        <v>954</v>
      </c>
      <c r="D119" s="218">
        <f>112808150*0.6</f>
        <v>67684890</v>
      </c>
      <c r="E119" s="218">
        <f>112808150*0.4</f>
        <v>45123260</v>
      </c>
      <c r="F119" s="213"/>
      <c r="G119" s="207"/>
      <c r="H119" s="207"/>
      <c r="I119" s="207"/>
      <c r="J119" s="207"/>
      <c r="K119" s="207"/>
      <c r="L119" s="207"/>
      <c r="M119" s="207"/>
      <c r="N119" s="207"/>
      <c r="O119" s="207"/>
      <c r="P119" s="207"/>
      <c r="Q119" s="207"/>
      <c r="R119" s="207"/>
      <c r="S119" s="207"/>
      <c r="T119" s="207"/>
      <c r="U119" s="207"/>
      <c r="V119" s="207"/>
      <c r="W119" s="207"/>
      <c r="X119" s="207"/>
      <c r="Y119" s="210"/>
      <c r="Z119" s="213">
        <f t="shared" si="3"/>
        <v>112808150</v>
      </c>
      <c r="AA119" s="568">
        <f>SUM(Z119:Z124)</f>
        <v>227287532</v>
      </c>
    </row>
    <row r="120" spans="1:27" ht="24.75" customHeight="1">
      <c r="A120" s="563"/>
      <c r="B120" s="566"/>
      <c r="C120" s="258" t="s">
        <v>955</v>
      </c>
      <c r="D120" s="221">
        <f>114479382*0.6</f>
        <v>68687629.200000003</v>
      </c>
      <c r="E120" s="221">
        <f>114479382*0.4</f>
        <v>45791752.800000004</v>
      </c>
      <c r="F120" s="214"/>
      <c r="G120" s="208"/>
      <c r="H120" s="208"/>
      <c r="I120" s="208"/>
      <c r="J120" s="208"/>
      <c r="K120" s="208"/>
      <c r="L120" s="208"/>
      <c r="M120" s="208"/>
      <c r="N120" s="208"/>
      <c r="O120" s="208"/>
      <c r="P120" s="208"/>
      <c r="Q120" s="208"/>
      <c r="R120" s="208"/>
      <c r="S120" s="208"/>
      <c r="T120" s="208"/>
      <c r="U120" s="208"/>
      <c r="V120" s="208"/>
      <c r="W120" s="208"/>
      <c r="X120" s="208"/>
      <c r="Y120" s="211"/>
      <c r="Z120" s="214">
        <f t="shared" si="3"/>
        <v>114479382</v>
      </c>
      <c r="AA120" s="569"/>
    </row>
    <row r="121" spans="1:27" ht="24.75" customHeight="1">
      <c r="A121" s="563"/>
      <c r="B121" s="566"/>
      <c r="C121" s="258" t="s">
        <v>956</v>
      </c>
      <c r="D121" s="221">
        <v>0</v>
      </c>
      <c r="E121" s="221">
        <v>0</v>
      </c>
      <c r="F121" s="214"/>
      <c r="G121" s="208"/>
      <c r="H121" s="208"/>
      <c r="I121" s="208"/>
      <c r="J121" s="208"/>
      <c r="K121" s="208"/>
      <c r="L121" s="208"/>
      <c r="M121" s="208"/>
      <c r="N121" s="208"/>
      <c r="O121" s="208"/>
      <c r="P121" s="208"/>
      <c r="Q121" s="208"/>
      <c r="R121" s="208"/>
      <c r="S121" s="208"/>
      <c r="T121" s="208"/>
      <c r="U121" s="208"/>
      <c r="V121" s="208"/>
      <c r="W121" s="208"/>
      <c r="X121" s="208"/>
      <c r="Y121" s="211"/>
      <c r="Z121" s="214">
        <f t="shared" si="3"/>
        <v>0</v>
      </c>
      <c r="AA121" s="569"/>
    </row>
    <row r="122" spans="1:27" ht="24.75" customHeight="1">
      <c r="A122" s="563"/>
      <c r="B122" s="566"/>
      <c r="C122" s="258" t="s">
        <v>957</v>
      </c>
      <c r="D122" s="221">
        <v>0</v>
      </c>
      <c r="E122" s="221">
        <v>0</v>
      </c>
      <c r="F122" s="214"/>
      <c r="G122" s="208"/>
      <c r="H122" s="208"/>
      <c r="I122" s="208"/>
      <c r="J122" s="208"/>
      <c r="K122" s="208"/>
      <c r="L122" s="208"/>
      <c r="M122" s="208"/>
      <c r="N122" s="208"/>
      <c r="O122" s="208"/>
      <c r="P122" s="208"/>
      <c r="Q122" s="208"/>
      <c r="R122" s="208"/>
      <c r="S122" s="208"/>
      <c r="T122" s="208"/>
      <c r="U122" s="208"/>
      <c r="V122" s="208"/>
      <c r="W122" s="208"/>
      <c r="X122" s="208"/>
      <c r="Y122" s="211"/>
      <c r="Z122" s="214">
        <f t="shared" si="3"/>
        <v>0</v>
      </c>
      <c r="AA122" s="569"/>
    </row>
    <row r="123" spans="1:27" ht="24.75" customHeight="1">
      <c r="A123" s="563"/>
      <c r="B123" s="566"/>
      <c r="C123" s="258" t="s">
        <v>958</v>
      </c>
      <c r="D123" s="221">
        <v>0</v>
      </c>
      <c r="E123" s="221">
        <v>0</v>
      </c>
      <c r="F123" s="214"/>
      <c r="G123" s="208"/>
      <c r="H123" s="208"/>
      <c r="I123" s="208"/>
      <c r="J123" s="208"/>
      <c r="K123" s="208"/>
      <c r="L123" s="208"/>
      <c r="M123" s="208"/>
      <c r="N123" s="208"/>
      <c r="O123" s="208"/>
      <c r="P123" s="208"/>
      <c r="Q123" s="208"/>
      <c r="R123" s="208"/>
      <c r="S123" s="208"/>
      <c r="T123" s="208"/>
      <c r="U123" s="208"/>
      <c r="V123" s="208"/>
      <c r="W123" s="208"/>
      <c r="X123" s="208"/>
      <c r="Y123" s="211"/>
      <c r="Z123" s="214">
        <f t="shared" si="3"/>
        <v>0</v>
      </c>
      <c r="AA123" s="569"/>
    </row>
    <row r="124" spans="1:27" ht="24.75" customHeight="1" thickBot="1">
      <c r="A124" s="564"/>
      <c r="B124" s="567"/>
      <c r="C124" s="259" t="s">
        <v>959</v>
      </c>
      <c r="D124" s="221">
        <v>0</v>
      </c>
      <c r="E124" s="221">
        <v>0</v>
      </c>
      <c r="F124" s="215"/>
      <c r="G124" s="209"/>
      <c r="H124" s="209"/>
      <c r="I124" s="209"/>
      <c r="J124" s="209"/>
      <c r="K124" s="209"/>
      <c r="L124" s="209"/>
      <c r="M124" s="209"/>
      <c r="N124" s="209"/>
      <c r="O124" s="209"/>
      <c r="P124" s="209"/>
      <c r="Q124" s="209"/>
      <c r="R124" s="209"/>
      <c r="S124" s="209"/>
      <c r="T124" s="209"/>
      <c r="U124" s="209"/>
      <c r="V124" s="209"/>
      <c r="W124" s="209"/>
      <c r="X124" s="209"/>
      <c r="Y124" s="212"/>
      <c r="Z124" s="215">
        <f t="shared" si="3"/>
        <v>0</v>
      </c>
      <c r="AA124" s="570"/>
    </row>
    <row r="125" spans="1:27" ht="24.75" customHeight="1">
      <c r="A125" s="562" t="s">
        <v>716</v>
      </c>
      <c r="B125" s="565" t="s">
        <v>973</v>
      </c>
      <c r="C125" s="256" t="s">
        <v>954</v>
      </c>
      <c r="D125" s="213"/>
      <c r="E125" s="213"/>
      <c r="F125" s="213"/>
      <c r="G125" s="207"/>
      <c r="H125" s="207"/>
      <c r="I125" s="207"/>
      <c r="J125" s="207"/>
      <c r="K125" s="207"/>
      <c r="L125" s="207"/>
      <c r="M125" s="207"/>
      <c r="N125" s="207"/>
      <c r="O125" s="207"/>
      <c r="P125" s="207"/>
      <c r="Q125" s="207"/>
      <c r="R125" s="207"/>
      <c r="S125" s="207"/>
      <c r="T125" s="218">
        <f>208903981.4*0.8</f>
        <v>167123185.12</v>
      </c>
      <c r="U125" s="207"/>
      <c r="V125" s="207"/>
      <c r="W125" s="207"/>
      <c r="X125" s="218">
        <f>208903981.4*0.2</f>
        <v>41780796.280000001</v>
      </c>
      <c r="Y125" s="210"/>
      <c r="Z125" s="213">
        <f t="shared" si="3"/>
        <v>208903981.40000001</v>
      </c>
      <c r="AA125" s="568">
        <f>SUM(Z125:Z130)</f>
        <v>292465573.80000001</v>
      </c>
    </row>
    <row r="126" spans="1:27" ht="24.75" customHeight="1">
      <c r="A126" s="563"/>
      <c r="B126" s="566"/>
      <c r="C126" s="258" t="s">
        <v>955</v>
      </c>
      <c r="D126" s="214"/>
      <c r="E126" s="214"/>
      <c r="F126" s="214"/>
      <c r="G126" s="208"/>
      <c r="H126" s="208"/>
      <c r="I126" s="208"/>
      <c r="J126" s="208"/>
      <c r="K126" s="208"/>
      <c r="L126" s="208"/>
      <c r="M126" s="208"/>
      <c r="N126" s="208"/>
      <c r="O126" s="208"/>
      <c r="P126" s="208"/>
      <c r="Q126" s="208"/>
      <c r="R126" s="208"/>
      <c r="S126" s="208"/>
      <c r="T126" s="221">
        <f>83561592.4*0.8</f>
        <v>66849273.920000009</v>
      </c>
      <c r="U126" s="208"/>
      <c r="V126" s="208"/>
      <c r="W126" s="208"/>
      <c r="X126" s="221">
        <f>83561592.4*0.2</f>
        <v>16712318.480000002</v>
      </c>
      <c r="Y126" s="211"/>
      <c r="Z126" s="214">
        <f t="shared" si="3"/>
        <v>83561592.400000006</v>
      </c>
      <c r="AA126" s="569"/>
    </row>
    <row r="127" spans="1:27" ht="24.75" customHeight="1">
      <c r="A127" s="563"/>
      <c r="B127" s="566"/>
      <c r="C127" s="258" t="s">
        <v>956</v>
      </c>
      <c r="D127" s="214"/>
      <c r="E127" s="214"/>
      <c r="F127" s="214"/>
      <c r="G127" s="208"/>
      <c r="H127" s="208"/>
      <c r="I127" s="208"/>
      <c r="J127" s="208"/>
      <c r="K127" s="208"/>
      <c r="L127" s="208"/>
      <c r="M127" s="208"/>
      <c r="N127" s="208"/>
      <c r="O127" s="208"/>
      <c r="P127" s="208"/>
      <c r="Q127" s="208"/>
      <c r="R127" s="208"/>
      <c r="S127" s="208"/>
      <c r="T127" s="221">
        <v>0</v>
      </c>
      <c r="U127" s="208"/>
      <c r="V127" s="208"/>
      <c r="W127" s="208"/>
      <c r="X127" s="221"/>
      <c r="Y127" s="211"/>
      <c r="Z127" s="214">
        <f t="shared" si="3"/>
        <v>0</v>
      </c>
      <c r="AA127" s="569"/>
    </row>
    <row r="128" spans="1:27" ht="24.75" customHeight="1">
      <c r="A128" s="563"/>
      <c r="B128" s="566"/>
      <c r="C128" s="258" t="s">
        <v>957</v>
      </c>
      <c r="D128" s="214"/>
      <c r="E128" s="214"/>
      <c r="F128" s="214"/>
      <c r="G128" s="208"/>
      <c r="H128" s="208"/>
      <c r="I128" s="208"/>
      <c r="J128" s="208"/>
      <c r="K128" s="208"/>
      <c r="L128" s="208"/>
      <c r="M128" s="208"/>
      <c r="N128" s="208"/>
      <c r="O128" s="208"/>
      <c r="P128" s="208"/>
      <c r="Q128" s="208"/>
      <c r="R128" s="208"/>
      <c r="S128" s="208"/>
      <c r="T128" s="221">
        <v>0</v>
      </c>
      <c r="U128" s="208"/>
      <c r="V128" s="208"/>
      <c r="W128" s="208"/>
      <c r="X128" s="221"/>
      <c r="Y128" s="211"/>
      <c r="Z128" s="214">
        <f t="shared" si="3"/>
        <v>0</v>
      </c>
      <c r="AA128" s="569"/>
    </row>
    <row r="129" spans="1:28" ht="24.75" customHeight="1">
      <c r="A129" s="563"/>
      <c r="B129" s="566"/>
      <c r="C129" s="258" t="s">
        <v>958</v>
      </c>
      <c r="D129" s="214"/>
      <c r="E129" s="214"/>
      <c r="F129" s="214"/>
      <c r="G129" s="208"/>
      <c r="H129" s="208"/>
      <c r="I129" s="208"/>
      <c r="J129" s="208"/>
      <c r="K129" s="208"/>
      <c r="L129" s="208"/>
      <c r="M129" s="208"/>
      <c r="N129" s="208"/>
      <c r="O129" s="208"/>
      <c r="P129" s="208"/>
      <c r="Q129" s="208"/>
      <c r="R129" s="208"/>
      <c r="S129" s="208"/>
      <c r="T129" s="221">
        <v>0</v>
      </c>
      <c r="U129" s="208"/>
      <c r="V129" s="208"/>
      <c r="W129" s="208"/>
      <c r="X129" s="221"/>
      <c r="Y129" s="211"/>
      <c r="Z129" s="214">
        <f t="shared" si="3"/>
        <v>0</v>
      </c>
      <c r="AA129" s="569"/>
    </row>
    <row r="130" spans="1:28" ht="24.75" customHeight="1" thickBot="1">
      <c r="A130" s="564"/>
      <c r="B130" s="567"/>
      <c r="C130" s="259" t="s">
        <v>959</v>
      </c>
      <c r="D130" s="215"/>
      <c r="E130" s="215"/>
      <c r="F130" s="215"/>
      <c r="G130" s="209"/>
      <c r="H130" s="209"/>
      <c r="I130" s="209"/>
      <c r="J130" s="209"/>
      <c r="K130" s="209"/>
      <c r="L130" s="209"/>
      <c r="M130" s="209"/>
      <c r="N130" s="209"/>
      <c r="O130" s="209"/>
      <c r="P130" s="209"/>
      <c r="Q130" s="209"/>
      <c r="R130" s="209"/>
      <c r="S130" s="209"/>
      <c r="T130" s="222">
        <v>0</v>
      </c>
      <c r="U130" s="209"/>
      <c r="V130" s="209"/>
      <c r="W130" s="209"/>
      <c r="X130" s="222"/>
      <c r="Y130" s="212"/>
      <c r="Z130" s="215">
        <f t="shared" si="3"/>
        <v>0</v>
      </c>
      <c r="AA130" s="570"/>
    </row>
    <row r="131" spans="1:28" ht="40.5" customHeight="1" thickBot="1">
      <c r="A131" s="576" t="s">
        <v>974</v>
      </c>
      <c r="B131" s="577"/>
      <c r="C131" s="578"/>
      <c r="D131" s="216">
        <f t="shared" ref="D131:AA131" si="4">SUM(D5:D130)</f>
        <v>136372519.19999999</v>
      </c>
      <c r="E131" s="216">
        <f t="shared" si="4"/>
        <v>2358281507.8000002</v>
      </c>
      <c r="F131" s="216">
        <f t="shared" si="4"/>
        <v>2122453726</v>
      </c>
      <c r="G131" s="216">
        <f t="shared" si="4"/>
        <v>2028592455.8000002</v>
      </c>
      <c r="H131" s="216">
        <f t="shared" si="4"/>
        <v>7878020957</v>
      </c>
      <c r="I131" s="216">
        <f t="shared" si="4"/>
        <v>1849829550.8000002</v>
      </c>
      <c r="J131" s="216">
        <f t="shared" si="4"/>
        <v>1102965503</v>
      </c>
      <c r="K131" s="216">
        <f t="shared" si="4"/>
        <v>0</v>
      </c>
      <c r="L131" s="216">
        <f t="shared" si="4"/>
        <v>0</v>
      </c>
      <c r="M131" s="216">
        <f t="shared" si="4"/>
        <v>0</v>
      </c>
      <c r="N131" s="216">
        <f t="shared" si="4"/>
        <v>262875283</v>
      </c>
      <c r="O131" s="216">
        <f t="shared" si="4"/>
        <v>476099767</v>
      </c>
      <c r="P131" s="216">
        <f t="shared" si="4"/>
        <v>2227027668</v>
      </c>
      <c r="Q131" s="216">
        <f t="shared" si="4"/>
        <v>2138660212.2000003</v>
      </c>
      <c r="R131" s="216">
        <f t="shared" si="4"/>
        <v>800097237.24000001</v>
      </c>
      <c r="S131" s="216">
        <f t="shared" si="4"/>
        <v>533398158.16000003</v>
      </c>
      <c r="T131" s="216">
        <f t="shared" si="4"/>
        <v>233972459.04000002</v>
      </c>
      <c r="U131" s="216">
        <f t="shared" si="4"/>
        <v>2484738108.8000002</v>
      </c>
      <c r="V131" s="216">
        <f t="shared" si="4"/>
        <v>6239581461</v>
      </c>
      <c r="W131" s="216">
        <f t="shared" si="4"/>
        <v>0</v>
      </c>
      <c r="X131" s="216">
        <f t="shared" si="4"/>
        <v>58493114.760000005</v>
      </c>
      <c r="Y131" s="216">
        <f t="shared" si="4"/>
        <v>2897499699</v>
      </c>
      <c r="Z131" s="217">
        <f t="shared" si="4"/>
        <v>35828959387.800003</v>
      </c>
      <c r="AA131" s="579">
        <f t="shared" si="4"/>
        <v>35828959387.800003</v>
      </c>
      <c r="AB131" s="262"/>
    </row>
    <row r="132" spans="1:28" ht="42" customHeight="1" thickBot="1">
      <c r="A132" s="576" t="s">
        <v>975</v>
      </c>
      <c r="B132" s="577"/>
      <c r="C132" s="578"/>
      <c r="D132" s="581">
        <f>SUM(D131:G131)</f>
        <v>6645700208.8000002</v>
      </c>
      <c r="E132" s="582"/>
      <c r="F132" s="582"/>
      <c r="G132" s="583"/>
      <c r="H132" s="581">
        <f>SUM(H131:J131)</f>
        <v>10830816010.799999</v>
      </c>
      <c r="I132" s="582"/>
      <c r="J132" s="583"/>
      <c r="K132" s="581">
        <f>SUM(K131:N131)</f>
        <v>262875283</v>
      </c>
      <c r="L132" s="582"/>
      <c r="M132" s="582"/>
      <c r="N132" s="583"/>
      <c r="O132" s="581">
        <f>SUM(O131:P131)</f>
        <v>2703127435</v>
      </c>
      <c r="P132" s="583"/>
      <c r="Q132" s="581">
        <f>SUM(Q131:S131)</f>
        <v>3472155607.6000004</v>
      </c>
      <c r="R132" s="582"/>
      <c r="S132" s="583"/>
      <c r="T132" s="581">
        <f>SUM(T131:U131)</f>
        <v>2718710567.8400002</v>
      </c>
      <c r="U132" s="583"/>
      <c r="V132" s="584">
        <f>SUM(V131:Y131)</f>
        <v>9195574274.7600002</v>
      </c>
      <c r="W132" s="585"/>
      <c r="X132" s="585"/>
      <c r="Y132" s="586"/>
      <c r="Z132" s="260"/>
      <c r="AA132" s="580"/>
      <c r="AB132" s="263"/>
    </row>
    <row r="133" spans="1:28" ht="26.25" customHeight="1" thickBot="1"/>
    <row r="134" spans="1:28" ht="35.25" customHeight="1" thickBot="1">
      <c r="C134" s="364"/>
      <c r="D134" s="589" t="s">
        <v>1593</v>
      </c>
      <c r="E134" s="590"/>
      <c r="F134" s="590"/>
      <c r="G134" s="591"/>
      <c r="H134" s="589" t="s">
        <v>1597</v>
      </c>
      <c r="I134" s="590"/>
      <c r="J134" s="591"/>
      <c r="K134" s="589" t="s">
        <v>1601</v>
      </c>
      <c r="L134" s="590"/>
      <c r="M134" s="590"/>
      <c r="N134" s="591"/>
      <c r="O134" s="587" t="s">
        <v>1606</v>
      </c>
      <c r="P134" s="588"/>
      <c r="Q134" s="589" t="s">
        <v>1609</v>
      </c>
      <c r="R134" s="590"/>
      <c r="S134" s="591"/>
      <c r="T134" s="589" t="s">
        <v>1610</v>
      </c>
      <c r="U134" s="591"/>
      <c r="V134" s="589" t="s">
        <v>1614</v>
      </c>
      <c r="W134" s="590"/>
      <c r="X134" s="590"/>
      <c r="Y134" s="591"/>
    </row>
    <row r="135" spans="1:28" ht="27.75" customHeight="1" thickBot="1">
      <c r="B135" s="592" t="s">
        <v>1621</v>
      </c>
      <c r="C135" s="365" t="s">
        <v>1594</v>
      </c>
      <c r="D135" s="365" t="s">
        <v>1590</v>
      </c>
      <c r="E135" s="365" t="s">
        <v>1591</v>
      </c>
      <c r="F135" s="365" t="s">
        <v>1592</v>
      </c>
      <c r="G135" s="365" t="s">
        <v>1596</v>
      </c>
      <c r="H135" s="365" t="s">
        <v>1598</v>
      </c>
      <c r="I135" s="365" t="s">
        <v>1599</v>
      </c>
      <c r="J135" s="365" t="s">
        <v>1600</v>
      </c>
      <c r="K135" s="366" t="s">
        <v>1602</v>
      </c>
      <c r="L135" s="366" t="s">
        <v>1603</v>
      </c>
      <c r="M135" s="366" t="s">
        <v>1604</v>
      </c>
      <c r="N135" s="365" t="s">
        <v>1605</v>
      </c>
      <c r="O135" s="365" t="s">
        <v>1607</v>
      </c>
      <c r="P135" s="365" t="s">
        <v>1608</v>
      </c>
      <c r="Q135" s="365" t="s">
        <v>1611</v>
      </c>
      <c r="R135" s="365" t="s">
        <v>1612</v>
      </c>
      <c r="S135" s="365" t="s">
        <v>1613</v>
      </c>
      <c r="T135" s="365" t="s">
        <v>1615</v>
      </c>
      <c r="U135" s="365" t="s">
        <v>1616</v>
      </c>
      <c r="V135" s="365" t="s">
        <v>1617</v>
      </c>
      <c r="W135" s="365" t="s">
        <v>1618</v>
      </c>
      <c r="X135" s="365" t="s">
        <v>1619</v>
      </c>
      <c r="Y135" s="365" t="s">
        <v>1620</v>
      </c>
    </row>
    <row r="136" spans="1:28" ht="27.75" customHeight="1" thickBot="1">
      <c r="B136" s="593"/>
      <c r="C136" s="377">
        <v>2020</v>
      </c>
      <c r="D136" s="367">
        <f>+D119</f>
        <v>67684890</v>
      </c>
      <c r="E136" s="368">
        <f t="shared" ref="E136:E141" si="5">+E59+E119</f>
        <v>634434642.5</v>
      </c>
      <c r="F136" s="368">
        <f t="shared" ref="F136:F141" si="6">+F35</f>
        <v>423513548</v>
      </c>
      <c r="G136" s="369">
        <f t="shared" ref="G136:G141" si="7">+G65+G83</f>
        <v>313956779.39999998</v>
      </c>
      <c r="H136" s="369">
        <f t="shared" ref="H136:H141" si="8">+H17+H77</f>
        <v>1307052882</v>
      </c>
      <c r="I136" s="369">
        <f t="shared" ref="I136:I141" si="9">+I11+I23</f>
        <v>380561218.39999998</v>
      </c>
      <c r="J136" s="369">
        <f t="shared" ref="J136:J141" si="10">+J101</f>
        <v>167123184.5</v>
      </c>
      <c r="K136" s="370">
        <v>0</v>
      </c>
      <c r="L136" s="370">
        <v>0</v>
      </c>
      <c r="M136" s="370">
        <v>0</v>
      </c>
      <c r="N136" s="369">
        <f t="shared" ref="N136:N141" si="11">+N89</f>
        <v>39831304</v>
      </c>
      <c r="O136" s="369">
        <f t="shared" ref="O136:O141" si="12">+O71</f>
        <v>77593217</v>
      </c>
      <c r="P136" s="369">
        <f t="shared" ref="P136:P141" si="13">+P107</f>
        <v>374791832</v>
      </c>
      <c r="Q136" s="369">
        <f t="shared" ref="Q136:Q141" si="14">+Q41+Q53</f>
        <v>371341032.39999998</v>
      </c>
      <c r="R136" s="370">
        <f t="shared" ref="R136:S141" si="15">+R41</f>
        <v>149604664.19999999</v>
      </c>
      <c r="S136" s="370">
        <f t="shared" si="15"/>
        <v>99736442.800000012</v>
      </c>
      <c r="T136" s="369">
        <f>+T125</f>
        <v>167123185.12</v>
      </c>
      <c r="U136" s="369">
        <f t="shared" ref="U136:U141" si="16">+U29+U95</f>
        <v>604227851.39999998</v>
      </c>
      <c r="V136" s="371">
        <f t="shared" ref="V136:V141" si="17">+V47</f>
        <v>1445615550</v>
      </c>
      <c r="W136" s="370">
        <v>0</v>
      </c>
      <c r="X136" s="370">
        <f>+X125</f>
        <v>41780796.280000001</v>
      </c>
      <c r="Y136" s="370">
        <f t="shared" ref="Y136:Y141" si="18">+Y5+Y113</f>
        <v>552342127</v>
      </c>
    </row>
    <row r="137" spans="1:28" ht="27.75" customHeight="1" thickBot="1">
      <c r="B137" s="593"/>
      <c r="C137" s="377">
        <v>2021</v>
      </c>
      <c r="D137" s="367">
        <f>+D120</f>
        <v>68687629.200000003</v>
      </c>
      <c r="E137" s="368">
        <f t="shared" si="5"/>
        <v>643233169.79999995</v>
      </c>
      <c r="F137" s="368">
        <f t="shared" si="6"/>
        <v>423693980</v>
      </c>
      <c r="G137" s="369">
        <f t="shared" si="7"/>
        <v>323346865.39999998</v>
      </c>
      <c r="H137" s="369">
        <f t="shared" si="8"/>
        <v>1349227861.5</v>
      </c>
      <c r="I137" s="369">
        <f t="shared" si="9"/>
        <v>385496523.39999998</v>
      </c>
      <c r="J137" s="369">
        <f t="shared" si="10"/>
        <v>173473865.5</v>
      </c>
      <c r="K137" s="370">
        <v>0</v>
      </c>
      <c r="L137" s="370">
        <v>0</v>
      </c>
      <c r="M137" s="370">
        <v>0</v>
      </c>
      <c r="N137" s="369">
        <f t="shared" si="11"/>
        <v>41344894</v>
      </c>
      <c r="O137" s="369">
        <f t="shared" si="12"/>
        <v>80244404</v>
      </c>
      <c r="P137" s="369">
        <f t="shared" si="13"/>
        <v>388025905</v>
      </c>
      <c r="Q137" s="369">
        <f t="shared" si="14"/>
        <v>378797533.39999998</v>
      </c>
      <c r="R137" s="370">
        <f t="shared" si="15"/>
        <v>151296966.59999999</v>
      </c>
      <c r="S137" s="370">
        <f t="shared" si="15"/>
        <v>100864644.40000001</v>
      </c>
      <c r="T137" s="369">
        <f>+T126</f>
        <v>66849273.920000009</v>
      </c>
      <c r="U137" s="369">
        <f t="shared" si="16"/>
        <v>613154666.39999998</v>
      </c>
      <c r="V137" s="371">
        <f t="shared" si="17"/>
        <v>1482131583</v>
      </c>
      <c r="W137" s="370">
        <v>0</v>
      </c>
      <c r="X137" s="370">
        <f>+X126</f>
        <v>16712318.480000002</v>
      </c>
      <c r="Y137" s="370">
        <f t="shared" si="18"/>
        <v>565363594.5</v>
      </c>
    </row>
    <row r="138" spans="1:28" ht="27.75" customHeight="1" thickBot="1">
      <c r="B138" s="593"/>
      <c r="C138" s="377">
        <v>2022</v>
      </c>
      <c r="D138" s="367">
        <v>0</v>
      </c>
      <c r="E138" s="368">
        <f t="shared" si="5"/>
        <v>601054538</v>
      </c>
      <c r="F138" s="368">
        <f t="shared" si="6"/>
        <v>432406423</v>
      </c>
      <c r="G138" s="369">
        <f t="shared" si="7"/>
        <v>333093773</v>
      </c>
      <c r="H138" s="369">
        <f t="shared" si="8"/>
        <v>1392708412.5</v>
      </c>
      <c r="I138" s="369">
        <f t="shared" si="9"/>
        <v>386802475.5</v>
      </c>
      <c r="J138" s="369">
        <f t="shared" si="10"/>
        <v>180065873</v>
      </c>
      <c r="K138" s="370">
        <v>0</v>
      </c>
      <c r="L138" s="370">
        <v>0</v>
      </c>
      <c r="M138" s="370">
        <v>0</v>
      </c>
      <c r="N138" s="369">
        <f t="shared" si="11"/>
        <v>42916000</v>
      </c>
      <c r="O138" s="369">
        <f t="shared" si="12"/>
        <v>75171200</v>
      </c>
      <c r="P138" s="369">
        <f t="shared" si="13"/>
        <v>401638744</v>
      </c>
      <c r="Q138" s="369">
        <f t="shared" si="14"/>
        <v>390725688.5</v>
      </c>
      <c r="R138" s="370">
        <f t="shared" si="15"/>
        <v>155566560.90000001</v>
      </c>
      <c r="S138" s="370">
        <f t="shared" si="15"/>
        <v>103711040.60000001</v>
      </c>
      <c r="T138" s="372"/>
      <c r="U138" s="369">
        <f t="shared" si="16"/>
        <v>621975082</v>
      </c>
      <c r="V138" s="371">
        <f t="shared" si="17"/>
        <v>1560218656.5</v>
      </c>
      <c r="W138" s="370">
        <v>0</v>
      </c>
      <c r="X138" s="370">
        <v>0</v>
      </c>
      <c r="Y138" s="370">
        <f t="shared" si="18"/>
        <v>585837859.5</v>
      </c>
    </row>
    <row r="139" spans="1:28" ht="27.75" customHeight="1" thickBot="1">
      <c r="B139" s="593"/>
      <c r="C139" s="377">
        <v>2023</v>
      </c>
      <c r="D139" s="367">
        <v>0</v>
      </c>
      <c r="E139" s="368">
        <f t="shared" si="5"/>
        <v>341171187</v>
      </c>
      <c r="F139" s="368">
        <f t="shared" si="6"/>
        <v>433946814</v>
      </c>
      <c r="G139" s="369">
        <f t="shared" si="7"/>
        <v>343211064</v>
      </c>
      <c r="H139" s="369">
        <f t="shared" si="8"/>
        <v>1259054255</v>
      </c>
      <c r="I139" s="369">
        <f t="shared" si="9"/>
        <v>392070092</v>
      </c>
      <c r="J139" s="369">
        <f t="shared" si="10"/>
        <v>186908376</v>
      </c>
      <c r="K139" s="370">
        <v>0</v>
      </c>
      <c r="L139" s="370">
        <v>0</v>
      </c>
      <c r="M139" s="370">
        <v>0</v>
      </c>
      <c r="N139" s="369">
        <f t="shared" si="11"/>
        <v>44546808</v>
      </c>
      <c r="O139" s="369">
        <f t="shared" si="12"/>
        <v>78027705</v>
      </c>
      <c r="P139" s="369">
        <f t="shared" si="13"/>
        <v>341065732</v>
      </c>
      <c r="Q139" s="369">
        <f t="shared" si="14"/>
        <v>396021797.69999999</v>
      </c>
      <c r="R139" s="370">
        <f t="shared" si="15"/>
        <v>155747210.22</v>
      </c>
      <c r="S139" s="370">
        <f t="shared" si="15"/>
        <v>103831473.48</v>
      </c>
      <c r="T139" s="372"/>
      <c r="U139" s="369">
        <f t="shared" si="16"/>
        <v>360443371</v>
      </c>
      <c r="V139" s="371">
        <f t="shared" si="17"/>
        <v>704085948.5</v>
      </c>
      <c r="W139" s="370">
        <v>0</v>
      </c>
      <c r="X139" s="370">
        <v>0</v>
      </c>
      <c r="Y139" s="370">
        <f t="shared" si="18"/>
        <v>383237869</v>
      </c>
    </row>
    <row r="140" spans="1:28" ht="27.75" customHeight="1" thickBot="1">
      <c r="B140" s="593"/>
      <c r="C140" s="377">
        <v>2024</v>
      </c>
      <c r="D140" s="367">
        <v>0</v>
      </c>
      <c r="E140" s="368">
        <f t="shared" si="5"/>
        <v>67903812.5</v>
      </c>
      <c r="F140" s="368">
        <f t="shared" si="6"/>
        <v>200634426</v>
      </c>
      <c r="G140" s="369">
        <f t="shared" si="7"/>
        <v>353712812</v>
      </c>
      <c r="H140" s="369">
        <f t="shared" si="8"/>
        <v>1274743815</v>
      </c>
      <c r="I140" s="369">
        <f t="shared" si="9"/>
        <v>146229760</v>
      </c>
      <c r="J140" s="369">
        <f t="shared" si="10"/>
        <v>194010895</v>
      </c>
      <c r="K140" s="370">
        <v>0</v>
      </c>
      <c r="L140" s="370">
        <v>0</v>
      </c>
      <c r="M140" s="370">
        <v>0</v>
      </c>
      <c r="N140" s="369">
        <f t="shared" si="11"/>
        <v>46239586</v>
      </c>
      <c r="O140" s="369">
        <f t="shared" si="12"/>
        <v>80992758</v>
      </c>
      <c r="P140" s="369">
        <f t="shared" si="13"/>
        <v>354026229</v>
      </c>
      <c r="Q140" s="369">
        <f t="shared" si="14"/>
        <v>295276820.5</v>
      </c>
      <c r="R140" s="370">
        <f t="shared" si="15"/>
        <v>92189320.5</v>
      </c>
      <c r="S140" s="370">
        <f t="shared" si="15"/>
        <v>61459547</v>
      </c>
      <c r="T140" s="372"/>
      <c r="U140" s="369">
        <f t="shared" si="16"/>
        <v>140710911</v>
      </c>
      <c r="V140" s="371">
        <f t="shared" si="17"/>
        <v>513998883</v>
      </c>
      <c r="W140" s="370">
        <v>0</v>
      </c>
      <c r="X140" s="370">
        <v>0</v>
      </c>
      <c r="Y140" s="370">
        <f t="shared" si="18"/>
        <v>397800908</v>
      </c>
    </row>
    <row r="141" spans="1:28" ht="27.75" customHeight="1" thickBot="1">
      <c r="B141" s="593"/>
      <c r="C141" s="377">
        <v>2025</v>
      </c>
      <c r="D141" s="367">
        <v>0</v>
      </c>
      <c r="E141" s="368">
        <f t="shared" si="5"/>
        <v>70484158</v>
      </c>
      <c r="F141" s="368">
        <f t="shared" si="6"/>
        <v>208258535</v>
      </c>
      <c r="G141" s="369">
        <f t="shared" si="7"/>
        <v>361271162</v>
      </c>
      <c r="H141" s="369">
        <f t="shared" si="8"/>
        <v>1295233731</v>
      </c>
      <c r="I141" s="369">
        <f t="shared" si="9"/>
        <v>158669481.5</v>
      </c>
      <c r="J141" s="369">
        <f t="shared" si="10"/>
        <v>201383309</v>
      </c>
      <c r="K141" s="370">
        <v>0</v>
      </c>
      <c r="L141" s="370">
        <v>0</v>
      </c>
      <c r="M141" s="370">
        <v>0</v>
      </c>
      <c r="N141" s="369">
        <f t="shared" si="11"/>
        <v>47996691</v>
      </c>
      <c r="O141" s="369">
        <f t="shared" si="12"/>
        <v>84070483</v>
      </c>
      <c r="P141" s="369">
        <f t="shared" si="13"/>
        <v>367479226</v>
      </c>
      <c r="Q141" s="369">
        <f t="shared" si="14"/>
        <v>306497339.69999999</v>
      </c>
      <c r="R141" s="370">
        <f t="shared" si="15"/>
        <v>95692514.819999993</v>
      </c>
      <c r="S141" s="370">
        <f t="shared" si="15"/>
        <v>63795009.879999995</v>
      </c>
      <c r="T141" s="369"/>
      <c r="U141" s="369">
        <f t="shared" si="16"/>
        <v>144226227</v>
      </c>
      <c r="V141" s="371">
        <f t="shared" si="17"/>
        <v>533530840</v>
      </c>
      <c r="W141" s="370">
        <v>0</v>
      </c>
      <c r="X141" s="370">
        <v>0</v>
      </c>
      <c r="Y141" s="370">
        <f t="shared" si="18"/>
        <v>412917341</v>
      </c>
    </row>
    <row r="142" spans="1:28" ht="27.75" customHeight="1" thickBot="1">
      <c r="B142" s="594"/>
      <c r="C142" s="378" t="s">
        <v>1595</v>
      </c>
      <c r="D142" s="373">
        <f t="shared" ref="D142:J142" si="19">SUM(D136:D141)</f>
        <v>136372519.19999999</v>
      </c>
      <c r="E142" s="373">
        <f t="shared" si="19"/>
        <v>2358281507.8000002</v>
      </c>
      <c r="F142" s="373">
        <f t="shared" si="19"/>
        <v>2122453726</v>
      </c>
      <c r="G142" s="373">
        <f t="shared" si="19"/>
        <v>2028592455.8</v>
      </c>
      <c r="H142" s="373">
        <f t="shared" si="19"/>
        <v>7878020957</v>
      </c>
      <c r="I142" s="373">
        <f t="shared" si="19"/>
        <v>1849829550.8</v>
      </c>
      <c r="J142" s="373">
        <f t="shared" si="19"/>
        <v>1102965503</v>
      </c>
      <c r="K142" s="373">
        <v>0</v>
      </c>
      <c r="L142" s="373">
        <v>0</v>
      </c>
      <c r="M142" s="373">
        <v>0</v>
      </c>
      <c r="N142" s="373">
        <f t="shared" ref="N142:V142" si="20">SUM(N136:N141)</f>
        <v>262875283</v>
      </c>
      <c r="O142" s="374">
        <f t="shared" si="20"/>
        <v>476099767</v>
      </c>
      <c r="P142" s="374">
        <f t="shared" si="20"/>
        <v>2227027668</v>
      </c>
      <c r="Q142" s="374">
        <f t="shared" si="20"/>
        <v>2138660212.2</v>
      </c>
      <c r="R142" s="374">
        <f t="shared" si="20"/>
        <v>800097237.24000001</v>
      </c>
      <c r="S142" s="374">
        <f t="shared" si="20"/>
        <v>533398158.16000003</v>
      </c>
      <c r="T142" s="374">
        <f t="shared" si="20"/>
        <v>233972459.04000002</v>
      </c>
      <c r="U142" s="374">
        <f t="shared" si="20"/>
        <v>2484738108.8000002</v>
      </c>
      <c r="V142" s="375">
        <f t="shared" si="20"/>
        <v>6239581461</v>
      </c>
      <c r="W142" s="375">
        <f t="shared" ref="W142:X142" si="21">SUM(W136:W141)</f>
        <v>0</v>
      </c>
      <c r="X142" s="375">
        <f t="shared" si="21"/>
        <v>58493114.760000005</v>
      </c>
      <c r="Y142" s="376">
        <f>SUM(Y136:Y141)</f>
        <v>2897499699</v>
      </c>
    </row>
  </sheetData>
  <sheetProtection password="DDCC" sheet="1" objects="1" scenarios="1"/>
  <mergeCells count="91">
    <mergeCell ref="T134:U134"/>
    <mergeCell ref="V134:Y134"/>
    <mergeCell ref="B135:B142"/>
    <mergeCell ref="Z1:AA3"/>
    <mergeCell ref="A3:C4"/>
    <mergeCell ref="A5:A10"/>
    <mergeCell ref="B5:B10"/>
    <mergeCell ref="AA5:AA10"/>
    <mergeCell ref="A1:C2"/>
    <mergeCell ref="D1:G1"/>
    <mergeCell ref="H1:J1"/>
    <mergeCell ref="K1:N1"/>
    <mergeCell ref="O1:P1"/>
    <mergeCell ref="Q1:S1"/>
    <mergeCell ref="T1:U1"/>
    <mergeCell ref="V1:Y1"/>
    <mergeCell ref="A11:A16"/>
    <mergeCell ref="B11:B16"/>
    <mergeCell ref="AA11:AA16"/>
    <mergeCell ref="A17:A22"/>
    <mergeCell ref="B17:B22"/>
    <mergeCell ref="AA17:AA22"/>
    <mergeCell ref="A23:A28"/>
    <mergeCell ref="B23:B28"/>
    <mergeCell ref="AA23:AA28"/>
    <mergeCell ref="A29:A34"/>
    <mergeCell ref="B29:B34"/>
    <mergeCell ref="AA29:AA34"/>
    <mergeCell ref="A35:A40"/>
    <mergeCell ref="B35:B40"/>
    <mergeCell ref="AA35:AA40"/>
    <mergeCell ref="A41:A46"/>
    <mergeCell ref="B41:B46"/>
    <mergeCell ref="AA41:AA46"/>
    <mergeCell ref="A47:A52"/>
    <mergeCell ref="B47:B52"/>
    <mergeCell ref="AA47:AA52"/>
    <mergeCell ref="A53:A58"/>
    <mergeCell ref="B53:B58"/>
    <mergeCell ref="AA53:AA58"/>
    <mergeCell ref="A59:A64"/>
    <mergeCell ref="B59:B64"/>
    <mergeCell ref="AA59:AA64"/>
    <mergeCell ref="A65:A70"/>
    <mergeCell ref="B65:B70"/>
    <mergeCell ref="AA65:AA70"/>
    <mergeCell ref="A71:A76"/>
    <mergeCell ref="B71:B76"/>
    <mergeCell ref="AA71:AA76"/>
    <mergeCell ref="A77:A82"/>
    <mergeCell ref="B77:B82"/>
    <mergeCell ref="AA77:AA82"/>
    <mergeCell ref="A83:A88"/>
    <mergeCell ref="B83:B88"/>
    <mergeCell ref="AA83:AA88"/>
    <mergeCell ref="A89:A94"/>
    <mergeCell ref="B89:B94"/>
    <mergeCell ref="AA89:AA94"/>
    <mergeCell ref="A95:A100"/>
    <mergeCell ref="B95:B100"/>
    <mergeCell ref="AA95:AA100"/>
    <mergeCell ref="A101:A106"/>
    <mergeCell ref="B101:B106"/>
    <mergeCell ref="AA101:AA106"/>
    <mergeCell ref="A107:A112"/>
    <mergeCell ref="B107:B112"/>
    <mergeCell ref="AA107:AA112"/>
    <mergeCell ref="A113:A118"/>
    <mergeCell ref="B113:B118"/>
    <mergeCell ref="AA113:AA118"/>
    <mergeCell ref="A119:A124"/>
    <mergeCell ref="B119:B124"/>
    <mergeCell ref="AA119:AA124"/>
    <mergeCell ref="A125:A130"/>
    <mergeCell ref="B125:B130"/>
    <mergeCell ref="AA125:AA130"/>
    <mergeCell ref="A131:C131"/>
    <mergeCell ref="AA131:AA132"/>
    <mergeCell ref="A132:C132"/>
    <mergeCell ref="D132:G132"/>
    <mergeCell ref="H132:J132"/>
    <mergeCell ref="K132:N132"/>
    <mergeCell ref="O132:P132"/>
    <mergeCell ref="Q132:S132"/>
    <mergeCell ref="T132:U132"/>
    <mergeCell ref="V132:Y132"/>
    <mergeCell ref="D134:G134"/>
    <mergeCell ref="H134:J134"/>
    <mergeCell ref="K134:N134"/>
    <mergeCell ref="O134:P134"/>
    <mergeCell ref="Q134:S134"/>
  </mergeCells>
  <pageMargins left="0.7" right="0.7" top="0.75" bottom="0.75" header="0.3" footer="0.3"/>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2"/>
  <sheetViews>
    <sheetView showGridLines="0" showRowColHeaders="0" zoomScale="80" zoomScaleNormal="80" workbookViewId="0">
      <pane xSplit="3" ySplit="4" topLeftCell="D5" activePane="bottomRight" state="frozen"/>
      <selection pane="topRight" activeCell="D1" sqref="D1"/>
      <selection pane="bottomLeft" activeCell="A5" sqref="A5"/>
      <selection pane="bottomRight" activeCell="A3" sqref="A3:C4"/>
    </sheetView>
  </sheetViews>
  <sheetFormatPr baseColWidth="10" defaultColWidth="0" defaultRowHeight="12.75" zeroHeight="1"/>
  <cols>
    <col min="1" max="1" width="6.140625" style="264" customWidth="1"/>
    <col min="2" max="2" width="18.5703125" style="257" customWidth="1"/>
    <col min="3" max="3" width="11.28515625" style="257" customWidth="1"/>
    <col min="4" max="7" width="21.28515625" style="257" customWidth="1"/>
    <col min="8" max="10" width="23.28515625" style="257" customWidth="1"/>
    <col min="11" max="14" width="20.28515625" style="257" customWidth="1"/>
    <col min="15" max="16" width="26.85546875" style="257" customWidth="1"/>
    <col min="17" max="19" width="22.5703125" style="257" customWidth="1"/>
    <col min="20" max="21" width="33.7109375" style="257" customWidth="1"/>
    <col min="22" max="22" width="22.140625" style="257" customWidth="1"/>
    <col min="23" max="24" width="20" style="257" customWidth="1"/>
    <col min="25" max="25" width="21.7109375" style="257" customWidth="1"/>
    <col min="26" max="26" width="23.7109375" style="257" customWidth="1"/>
    <col min="27" max="27" width="30.140625" style="257" customWidth="1"/>
    <col min="28" max="28" width="26.42578125" style="257" hidden="1"/>
    <col min="29" max="256" width="9.140625" style="257" hidden="1"/>
    <col min="257" max="257" width="6.140625" style="257" hidden="1"/>
    <col min="258" max="258" width="18.5703125" style="257" hidden="1"/>
    <col min="259" max="259" width="11.28515625" style="257" hidden="1"/>
    <col min="260" max="263" width="21.28515625" style="257" hidden="1"/>
    <col min="264" max="266" width="23.28515625" style="257" hidden="1"/>
    <col min="267" max="270" width="20.28515625" style="257" hidden="1"/>
    <col min="271" max="272" width="26.85546875" style="257" hidden="1"/>
    <col min="273" max="275" width="22.5703125" style="257" hidden="1"/>
    <col min="276" max="277" width="33.7109375" style="257" hidden="1"/>
    <col min="278" max="278" width="21" style="257" hidden="1"/>
    <col min="279" max="281" width="20" style="257" hidden="1"/>
    <col min="282" max="282" width="23.7109375" style="257" hidden="1"/>
    <col min="283" max="283" width="28.5703125" style="257" hidden="1"/>
    <col min="284" max="284" width="19.28515625" style="257" hidden="1"/>
    <col min="285" max="512" width="9.140625" style="257" hidden="1"/>
    <col min="513" max="513" width="6.140625" style="257" hidden="1"/>
    <col min="514" max="514" width="18.5703125" style="257" hidden="1"/>
    <col min="515" max="515" width="11.28515625" style="257" hidden="1"/>
    <col min="516" max="519" width="21.28515625" style="257" hidden="1"/>
    <col min="520" max="522" width="23.28515625" style="257" hidden="1"/>
    <col min="523" max="526" width="20.28515625" style="257" hidden="1"/>
    <col min="527" max="528" width="26.85546875" style="257" hidden="1"/>
    <col min="529" max="531" width="22.5703125" style="257" hidden="1"/>
    <col min="532" max="533" width="33.7109375" style="257" hidden="1"/>
    <col min="534" max="534" width="21" style="257" hidden="1"/>
    <col min="535" max="537" width="20" style="257" hidden="1"/>
    <col min="538" max="538" width="23.7109375" style="257" hidden="1"/>
    <col min="539" max="539" width="28.5703125" style="257" hidden="1"/>
    <col min="540" max="540" width="19.28515625" style="257" hidden="1"/>
    <col min="541" max="768" width="9.140625" style="257" hidden="1"/>
    <col min="769" max="769" width="6.140625" style="257" hidden="1"/>
    <col min="770" max="770" width="18.5703125" style="257" hidden="1"/>
    <col min="771" max="771" width="11.28515625" style="257" hidden="1"/>
    <col min="772" max="775" width="21.28515625" style="257" hidden="1"/>
    <col min="776" max="778" width="23.28515625" style="257" hidden="1"/>
    <col min="779" max="782" width="20.28515625" style="257" hidden="1"/>
    <col min="783" max="784" width="26.85546875" style="257" hidden="1"/>
    <col min="785" max="787" width="22.5703125" style="257" hidden="1"/>
    <col min="788" max="789" width="33.7109375" style="257" hidden="1"/>
    <col min="790" max="790" width="21" style="257" hidden="1"/>
    <col min="791" max="793" width="20" style="257" hidden="1"/>
    <col min="794" max="794" width="23.7109375" style="257" hidden="1"/>
    <col min="795" max="795" width="28.5703125" style="257" hidden="1"/>
    <col min="796" max="796" width="19.28515625" style="257" hidden="1"/>
    <col min="797" max="1024" width="9.140625" style="257" hidden="1"/>
    <col min="1025" max="1025" width="6.140625" style="257" hidden="1"/>
    <col min="1026" max="1026" width="18.5703125" style="257" hidden="1"/>
    <col min="1027" max="1027" width="11.28515625" style="257" hidden="1"/>
    <col min="1028" max="1031" width="21.28515625" style="257" hidden="1"/>
    <col min="1032" max="1034" width="23.28515625" style="257" hidden="1"/>
    <col min="1035" max="1038" width="20.28515625" style="257" hidden="1"/>
    <col min="1039" max="1040" width="26.85546875" style="257" hidden="1"/>
    <col min="1041" max="1043" width="22.5703125" style="257" hidden="1"/>
    <col min="1044" max="1045" width="33.7109375" style="257" hidden="1"/>
    <col min="1046" max="1046" width="21" style="257" hidden="1"/>
    <col min="1047" max="1049" width="20" style="257" hidden="1"/>
    <col min="1050" max="1050" width="23.7109375" style="257" hidden="1"/>
    <col min="1051" max="1051" width="28.5703125" style="257" hidden="1"/>
    <col min="1052" max="1052" width="19.28515625" style="257" hidden="1"/>
    <col min="1053" max="1280" width="9.140625" style="257" hidden="1"/>
    <col min="1281" max="1281" width="6.140625" style="257" hidden="1"/>
    <col min="1282" max="1282" width="18.5703125" style="257" hidden="1"/>
    <col min="1283" max="1283" width="11.28515625" style="257" hidden="1"/>
    <col min="1284" max="1287" width="21.28515625" style="257" hidden="1"/>
    <col min="1288" max="1290" width="23.28515625" style="257" hidden="1"/>
    <col min="1291" max="1294" width="20.28515625" style="257" hidden="1"/>
    <col min="1295" max="1296" width="26.85546875" style="257" hidden="1"/>
    <col min="1297" max="1299" width="22.5703125" style="257" hidden="1"/>
    <col min="1300" max="1301" width="33.7109375" style="257" hidden="1"/>
    <col min="1302" max="1302" width="21" style="257" hidden="1"/>
    <col min="1303" max="1305" width="20" style="257" hidden="1"/>
    <col min="1306" max="1306" width="23.7109375" style="257" hidden="1"/>
    <col min="1307" max="1307" width="28.5703125" style="257" hidden="1"/>
    <col min="1308" max="1308" width="19.28515625" style="257" hidden="1"/>
    <col min="1309" max="1536" width="9.140625" style="257" hidden="1"/>
    <col min="1537" max="1537" width="6.140625" style="257" hidden="1"/>
    <col min="1538" max="1538" width="18.5703125" style="257" hidden="1"/>
    <col min="1539" max="1539" width="11.28515625" style="257" hidden="1"/>
    <col min="1540" max="1543" width="21.28515625" style="257" hidden="1"/>
    <col min="1544" max="1546" width="23.28515625" style="257" hidden="1"/>
    <col min="1547" max="1550" width="20.28515625" style="257" hidden="1"/>
    <col min="1551" max="1552" width="26.85546875" style="257" hidden="1"/>
    <col min="1553" max="1555" width="22.5703125" style="257" hidden="1"/>
    <col min="1556" max="1557" width="33.7109375" style="257" hidden="1"/>
    <col min="1558" max="1558" width="21" style="257" hidden="1"/>
    <col min="1559" max="1561" width="20" style="257" hidden="1"/>
    <col min="1562" max="1562" width="23.7109375" style="257" hidden="1"/>
    <col min="1563" max="1563" width="28.5703125" style="257" hidden="1"/>
    <col min="1564" max="1564" width="19.28515625" style="257" hidden="1"/>
    <col min="1565" max="1792" width="9.140625" style="257" hidden="1"/>
    <col min="1793" max="1793" width="6.140625" style="257" hidden="1"/>
    <col min="1794" max="1794" width="18.5703125" style="257" hidden="1"/>
    <col min="1795" max="1795" width="11.28515625" style="257" hidden="1"/>
    <col min="1796" max="1799" width="21.28515625" style="257" hidden="1"/>
    <col min="1800" max="1802" width="23.28515625" style="257" hidden="1"/>
    <col min="1803" max="1806" width="20.28515625" style="257" hidden="1"/>
    <col min="1807" max="1808" width="26.85546875" style="257" hidden="1"/>
    <col min="1809" max="1811" width="22.5703125" style="257" hidden="1"/>
    <col min="1812" max="1813" width="33.7109375" style="257" hidden="1"/>
    <col min="1814" max="1814" width="21" style="257" hidden="1"/>
    <col min="1815" max="1817" width="20" style="257" hidden="1"/>
    <col min="1818" max="1818" width="23.7109375" style="257" hidden="1"/>
    <col min="1819" max="1819" width="28.5703125" style="257" hidden="1"/>
    <col min="1820" max="1820" width="19.28515625" style="257" hidden="1"/>
    <col min="1821" max="2048" width="9.140625" style="257" hidden="1"/>
    <col min="2049" max="2049" width="6.140625" style="257" hidden="1"/>
    <col min="2050" max="2050" width="18.5703125" style="257" hidden="1"/>
    <col min="2051" max="2051" width="11.28515625" style="257" hidden="1"/>
    <col min="2052" max="2055" width="21.28515625" style="257" hidden="1"/>
    <col min="2056" max="2058" width="23.28515625" style="257" hidden="1"/>
    <col min="2059" max="2062" width="20.28515625" style="257" hidden="1"/>
    <col min="2063" max="2064" width="26.85546875" style="257" hidden="1"/>
    <col min="2065" max="2067" width="22.5703125" style="257" hidden="1"/>
    <col min="2068" max="2069" width="33.7109375" style="257" hidden="1"/>
    <col min="2070" max="2070" width="21" style="257" hidden="1"/>
    <col min="2071" max="2073" width="20" style="257" hidden="1"/>
    <col min="2074" max="2074" width="23.7109375" style="257" hidden="1"/>
    <col min="2075" max="2075" width="28.5703125" style="257" hidden="1"/>
    <col min="2076" max="2076" width="19.28515625" style="257" hidden="1"/>
    <col min="2077" max="2304" width="9.140625" style="257" hidden="1"/>
    <col min="2305" max="2305" width="6.140625" style="257" hidden="1"/>
    <col min="2306" max="2306" width="18.5703125" style="257" hidden="1"/>
    <col min="2307" max="2307" width="11.28515625" style="257" hidden="1"/>
    <col min="2308" max="2311" width="21.28515625" style="257" hidden="1"/>
    <col min="2312" max="2314" width="23.28515625" style="257" hidden="1"/>
    <col min="2315" max="2318" width="20.28515625" style="257" hidden="1"/>
    <col min="2319" max="2320" width="26.85546875" style="257" hidden="1"/>
    <col min="2321" max="2323" width="22.5703125" style="257" hidden="1"/>
    <col min="2324" max="2325" width="33.7109375" style="257" hidden="1"/>
    <col min="2326" max="2326" width="21" style="257" hidden="1"/>
    <col min="2327" max="2329" width="20" style="257" hidden="1"/>
    <col min="2330" max="2330" width="23.7109375" style="257" hidden="1"/>
    <col min="2331" max="2331" width="28.5703125" style="257" hidden="1"/>
    <col min="2332" max="2332" width="19.28515625" style="257" hidden="1"/>
    <col min="2333" max="2560" width="9.140625" style="257" hidden="1"/>
    <col min="2561" max="2561" width="6.140625" style="257" hidden="1"/>
    <col min="2562" max="2562" width="18.5703125" style="257" hidden="1"/>
    <col min="2563" max="2563" width="11.28515625" style="257" hidden="1"/>
    <col min="2564" max="2567" width="21.28515625" style="257" hidden="1"/>
    <col min="2568" max="2570" width="23.28515625" style="257" hidden="1"/>
    <col min="2571" max="2574" width="20.28515625" style="257" hidden="1"/>
    <col min="2575" max="2576" width="26.85546875" style="257" hidden="1"/>
    <col min="2577" max="2579" width="22.5703125" style="257" hidden="1"/>
    <col min="2580" max="2581" width="33.7109375" style="257" hidden="1"/>
    <col min="2582" max="2582" width="21" style="257" hidden="1"/>
    <col min="2583" max="2585" width="20" style="257" hidden="1"/>
    <col min="2586" max="2586" width="23.7109375" style="257" hidden="1"/>
    <col min="2587" max="2587" width="28.5703125" style="257" hidden="1"/>
    <col min="2588" max="2588" width="19.28515625" style="257" hidden="1"/>
    <col min="2589" max="2816" width="9.140625" style="257" hidden="1"/>
    <col min="2817" max="2817" width="6.140625" style="257" hidden="1"/>
    <col min="2818" max="2818" width="18.5703125" style="257" hidden="1"/>
    <col min="2819" max="2819" width="11.28515625" style="257" hidden="1"/>
    <col min="2820" max="2823" width="21.28515625" style="257" hidden="1"/>
    <col min="2824" max="2826" width="23.28515625" style="257" hidden="1"/>
    <col min="2827" max="2830" width="20.28515625" style="257" hidden="1"/>
    <col min="2831" max="2832" width="26.85546875" style="257" hidden="1"/>
    <col min="2833" max="2835" width="22.5703125" style="257" hidden="1"/>
    <col min="2836" max="2837" width="33.7109375" style="257" hidden="1"/>
    <col min="2838" max="2838" width="21" style="257" hidden="1"/>
    <col min="2839" max="2841" width="20" style="257" hidden="1"/>
    <col min="2842" max="2842" width="23.7109375" style="257" hidden="1"/>
    <col min="2843" max="2843" width="28.5703125" style="257" hidden="1"/>
    <col min="2844" max="2844" width="19.28515625" style="257" hidden="1"/>
    <col min="2845" max="3072" width="9.140625" style="257" hidden="1"/>
    <col min="3073" max="3073" width="6.140625" style="257" hidden="1"/>
    <col min="3074" max="3074" width="18.5703125" style="257" hidden="1"/>
    <col min="3075" max="3075" width="11.28515625" style="257" hidden="1"/>
    <col min="3076" max="3079" width="21.28515625" style="257" hidden="1"/>
    <col min="3080" max="3082" width="23.28515625" style="257" hidden="1"/>
    <col min="3083" max="3086" width="20.28515625" style="257" hidden="1"/>
    <col min="3087" max="3088" width="26.85546875" style="257" hidden="1"/>
    <col min="3089" max="3091" width="22.5703125" style="257" hidden="1"/>
    <col min="3092" max="3093" width="33.7109375" style="257" hidden="1"/>
    <col min="3094" max="3094" width="21" style="257" hidden="1"/>
    <col min="3095" max="3097" width="20" style="257" hidden="1"/>
    <col min="3098" max="3098" width="23.7109375" style="257" hidden="1"/>
    <col min="3099" max="3099" width="28.5703125" style="257" hidden="1"/>
    <col min="3100" max="3100" width="19.28515625" style="257" hidden="1"/>
    <col min="3101" max="3328" width="9.140625" style="257" hidden="1"/>
    <col min="3329" max="3329" width="6.140625" style="257" hidden="1"/>
    <col min="3330" max="3330" width="18.5703125" style="257" hidden="1"/>
    <col min="3331" max="3331" width="11.28515625" style="257" hidden="1"/>
    <col min="3332" max="3335" width="21.28515625" style="257" hidden="1"/>
    <col min="3336" max="3338" width="23.28515625" style="257" hidden="1"/>
    <col min="3339" max="3342" width="20.28515625" style="257" hidden="1"/>
    <col min="3343" max="3344" width="26.85546875" style="257" hidden="1"/>
    <col min="3345" max="3347" width="22.5703125" style="257" hidden="1"/>
    <col min="3348" max="3349" width="33.7109375" style="257" hidden="1"/>
    <col min="3350" max="3350" width="21" style="257" hidden="1"/>
    <col min="3351" max="3353" width="20" style="257" hidden="1"/>
    <col min="3354" max="3354" width="23.7109375" style="257" hidden="1"/>
    <col min="3355" max="3355" width="28.5703125" style="257" hidden="1"/>
    <col min="3356" max="3356" width="19.28515625" style="257" hidden="1"/>
    <col min="3357" max="3584" width="9.140625" style="257" hidden="1"/>
    <col min="3585" max="3585" width="6.140625" style="257" hidden="1"/>
    <col min="3586" max="3586" width="18.5703125" style="257" hidden="1"/>
    <col min="3587" max="3587" width="11.28515625" style="257" hidden="1"/>
    <col min="3588" max="3591" width="21.28515625" style="257" hidden="1"/>
    <col min="3592" max="3594" width="23.28515625" style="257" hidden="1"/>
    <col min="3595" max="3598" width="20.28515625" style="257" hidden="1"/>
    <col min="3599" max="3600" width="26.85546875" style="257" hidden="1"/>
    <col min="3601" max="3603" width="22.5703125" style="257" hidden="1"/>
    <col min="3604" max="3605" width="33.7109375" style="257" hidden="1"/>
    <col min="3606" max="3606" width="21" style="257" hidden="1"/>
    <col min="3607" max="3609" width="20" style="257" hidden="1"/>
    <col min="3610" max="3610" width="23.7109375" style="257" hidden="1"/>
    <col min="3611" max="3611" width="28.5703125" style="257" hidden="1"/>
    <col min="3612" max="3612" width="19.28515625" style="257" hidden="1"/>
    <col min="3613" max="3840" width="9.140625" style="257" hidden="1"/>
    <col min="3841" max="3841" width="6.140625" style="257" hidden="1"/>
    <col min="3842" max="3842" width="18.5703125" style="257" hidden="1"/>
    <col min="3843" max="3843" width="11.28515625" style="257" hidden="1"/>
    <col min="3844" max="3847" width="21.28515625" style="257" hidden="1"/>
    <col min="3848" max="3850" width="23.28515625" style="257" hidden="1"/>
    <col min="3851" max="3854" width="20.28515625" style="257" hidden="1"/>
    <col min="3855" max="3856" width="26.85546875" style="257" hidden="1"/>
    <col min="3857" max="3859" width="22.5703125" style="257" hidden="1"/>
    <col min="3860" max="3861" width="33.7109375" style="257" hidden="1"/>
    <col min="3862" max="3862" width="21" style="257" hidden="1"/>
    <col min="3863" max="3865" width="20" style="257" hidden="1"/>
    <col min="3866" max="3866" width="23.7109375" style="257" hidden="1"/>
    <col min="3867" max="3867" width="28.5703125" style="257" hidden="1"/>
    <col min="3868" max="3868" width="19.28515625" style="257" hidden="1"/>
    <col min="3869" max="4096" width="9.140625" style="257" hidden="1"/>
    <col min="4097" max="4097" width="6.140625" style="257" hidden="1"/>
    <col min="4098" max="4098" width="18.5703125" style="257" hidden="1"/>
    <col min="4099" max="4099" width="11.28515625" style="257" hidden="1"/>
    <col min="4100" max="4103" width="21.28515625" style="257" hidden="1"/>
    <col min="4104" max="4106" width="23.28515625" style="257" hidden="1"/>
    <col min="4107" max="4110" width="20.28515625" style="257" hidden="1"/>
    <col min="4111" max="4112" width="26.85546875" style="257" hidden="1"/>
    <col min="4113" max="4115" width="22.5703125" style="257" hidden="1"/>
    <col min="4116" max="4117" width="33.7109375" style="257" hidden="1"/>
    <col min="4118" max="4118" width="21" style="257" hidden="1"/>
    <col min="4119" max="4121" width="20" style="257" hidden="1"/>
    <col min="4122" max="4122" width="23.7109375" style="257" hidden="1"/>
    <col min="4123" max="4123" width="28.5703125" style="257" hidden="1"/>
    <col min="4124" max="4124" width="19.28515625" style="257" hidden="1"/>
    <col min="4125" max="4352" width="9.140625" style="257" hidden="1"/>
    <col min="4353" max="4353" width="6.140625" style="257" hidden="1"/>
    <col min="4354" max="4354" width="18.5703125" style="257" hidden="1"/>
    <col min="4355" max="4355" width="11.28515625" style="257" hidden="1"/>
    <col min="4356" max="4359" width="21.28515625" style="257" hidden="1"/>
    <col min="4360" max="4362" width="23.28515625" style="257" hidden="1"/>
    <col min="4363" max="4366" width="20.28515625" style="257" hidden="1"/>
    <col min="4367" max="4368" width="26.85546875" style="257" hidden="1"/>
    <col min="4369" max="4371" width="22.5703125" style="257" hidden="1"/>
    <col min="4372" max="4373" width="33.7109375" style="257" hidden="1"/>
    <col min="4374" max="4374" width="21" style="257" hidden="1"/>
    <col min="4375" max="4377" width="20" style="257" hidden="1"/>
    <col min="4378" max="4378" width="23.7109375" style="257" hidden="1"/>
    <col min="4379" max="4379" width="28.5703125" style="257" hidden="1"/>
    <col min="4380" max="4380" width="19.28515625" style="257" hidden="1"/>
    <col min="4381" max="4608" width="9.140625" style="257" hidden="1"/>
    <col min="4609" max="4609" width="6.140625" style="257" hidden="1"/>
    <col min="4610" max="4610" width="18.5703125" style="257" hidden="1"/>
    <col min="4611" max="4611" width="11.28515625" style="257" hidden="1"/>
    <col min="4612" max="4615" width="21.28515625" style="257" hidden="1"/>
    <col min="4616" max="4618" width="23.28515625" style="257" hidden="1"/>
    <col min="4619" max="4622" width="20.28515625" style="257" hidden="1"/>
    <col min="4623" max="4624" width="26.85546875" style="257" hidden="1"/>
    <col min="4625" max="4627" width="22.5703125" style="257" hidden="1"/>
    <col min="4628" max="4629" width="33.7109375" style="257" hidden="1"/>
    <col min="4630" max="4630" width="21" style="257" hidden="1"/>
    <col min="4631" max="4633" width="20" style="257" hidden="1"/>
    <col min="4634" max="4634" width="23.7109375" style="257" hidden="1"/>
    <col min="4635" max="4635" width="28.5703125" style="257" hidden="1"/>
    <col min="4636" max="4636" width="19.28515625" style="257" hidden="1"/>
    <col min="4637" max="4864" width="9.140625" style="257" hidden="1"/>
    <col min="4865" max="4865" width="6.140625" style="257" hidden="1"/>
    <col min="4866" max="4866" width="18.5703125" style="257" hidden="1"/>
    <col min="4867" max="4867" width="11.28515625" style="257" hidden="1"/>
    <col min="4868" max="4871" width="21.28515625" style="257" hidden="1"/>
    <col min="4872" max="4874" width="23.28515625" style="257" hidden="1"/>
    <col min="4875" max="4878" width="20.28515625" style="257" hidden="1"/>
    <col min="4879" max="4880" width="26.85546875" style="257" hidden="1"/>
    <col min="4881" max="4883" width="22.5703125" style="257" hidden="1"/>
    <col min="4884" max="4885" width="33.7109375" style="257" hidden="1"/>
    <col min="4886" max="4886" width="21" style="257" hidden="1"/>
    <col min="4887" max="4889" width="20" style="257" hidden="1"/>
    <col min="4890" max="4890" width="23.7109375" style="257" hidden="1"/>
    <col min="4891" max="4891" width="28.5703125" style="257" hidden="1"/>
    <col min="4892" max="4892" width="19.28515625" style="257" hidden="1"/>
    <col min="4893" max="5120" width="9.140625" style="257" hidden="1"/>
    <col min="5121" max="5121" width="6.140625" style="257" hidden="1"/>
    <col min="5122" max="5122" width="18.5703125" style="257" hidden="1"/>
    <col min="5123" max="5123" width="11.28515625" style="257" hidden="1"/>
    <col min="5124" max="5127" width="21.28515625" style="257" hidden="1"/>
    <col min="5128" max="5130" width="23.28515625" style="257" hidden="1"/>
    <col min="5131" max="5134" width="20.28515625" style="257" hidden="1"/>
    <col min="5135" max="5136" width="26.85546875" style="257" hidden="1"/>
    <col min="5137" max="5139" width="22.5703125" style="257" hidden="1"/>
    <col min="5140" max="5141" width="33.7109375" style="257" hidden="1"/>
    <col min="5142" max="5142" width="21" style="257" hidden="1"/>
    <col min="5143" max="5145" width="20" style="257" hidden="1"/>
    <col min="5146" max="5146" width="23.7109375" style="257" hidden="1"/>
    <col min="5147" max="5147" width="28.5703125" style="257" hidden="1"/>
    <col min="5148" max="5148" width="19.28515625" style="257" hidden="1"/>
    <col min="5149" max="5376" width="9.140625" style="257" hidden="1"/>
    <col min="5377" max="5377" width="6.140625" style="257" hidden="1"/>
    <col min="5378" max="5378" width="18.5703125" style="257" hidden="1"/>
    <col min="5379" max="5379" width="11.28515625" style="257" hidden="1"/>
    <col min="5380" max="5383" width="21.28515625" style="257" hidden="1"/>
    <col min="5384" max="5386" width="23.28515625" style="257" hidden="1"/>
    <col min="5387" max="5390" width="20.28515625" style="257" hidden="1"/>
    <col min="5391" max="5392" width="26.85546875" style="257" hidden="1"/>
    <col min="5393" max="5395" width="22.5703125" style="257" hidden="1"/>
    <col min="5396" max="5397" width="33.7109375" style="257" hidden="1"/>
    <col min="5398" max="5398" width="21" style="257" hidden="1"/>
    <col min="5399" max="5401" width="20" style="257" hidden="1"/>
    <col min="5402" max="5402" width="23.7109375" style="257" hidden="1"/>
    <col min="5403" max="5403" width="28.5703125" style="257" hidden="1"/>
    <col min="5404" max="5404" width="19.28515625" style="257" hidden="1"/>
    <col min="5405" max="5632" width="9.140625" style="257" hidden="1"/>
    <col min="5633" max="5633" width="6.140625" style="257" hidden="1"/>
    <col min="5634" max="5634" width="18.5703125" style="257" hidden="1"/>
    <col min="5635" max="5635" width="11.28515625" style="257" hidden="1"/>
    <col min="5636" max="5639" width="21.28515625" style="257" hidden="1"/>
    <col min="5640" max="5642" width="23.28515625" style="257" hidden="1"/>
    <col min="5643" max="5646" width="20.28515625" style="257" hidden="1"/>
    <col min="5647" max="5648" width="26.85546875" style="257" hidden="1"/>
    <col min="5649" max="5651" width="22.5703125" style="257" hidden="1"/>
    <col min="5652" max="5653" width="33.7109375" style="257" hidden="1"/>
    <col min="5654" max="5654" width="21" style="257" hidden="1"/>
    <col min="5655" max="5657" width="20" style="257" hidden="1"/>
    <col min="5658" max="5658" width="23.7109375" style="257" hidden="1"/>
    <col min="5659" max="5659" width="28.5703125" style="257" hidden="1"/>
    <col min="5660" max="5660" width="19.28515625" style="257" hidden="1"/>
    <col min="5661" max="5888" width="9.140625" style="257" hidden="1"/>
    <col min="5889" max="5889" width="6.140625" style="257" hidden="1"/>
    <col min="5890" max="5890" width="18.5703125" style="257" hidden="1"/>
    <col min="5891" max="5891" width="11.28515625" style="257" hidden="1"/>
    <col min="5892" max="5895" width="21.28515625" style="257" hidden="1"/>
    <col min="5896" max="5898" width="23.28515625" style="257" hidden="1"/>
    <col min="5899" max="5902" width="20.28515625" style="257" hidden="1"/>
    <col min="5903" max="5904" width="26.85546875" style="257" hidden="1"/>
    <col min="5905" max="5907" width="22.5703125" style="257" hidden="1"/>
    <col min="5908" max="5909" width="33.7109375" style="257" hidden="1"/>
    <col min="5910" max="5910" width="21" style="257" hidden="1"/>
    <col min="5911" max="5913" width="20" style="257" hidden="1"/>
    <col min="5914" max="5914" width="23.7109375" style="257" hidden="1"/>
    <col min="5915" max="5915" width="28.5703125" style="257" hidden="1"/>
    <col min="5916" max="5916" width="19.28515625" style="257" hidden="1"/>
    <col min="5917" max="6144" width="9.140625" style="257" hidden="1"/>
    <col min="6145" max="6145" width="6.140625" style="257" hidden="1"/>
    <col min="6146" max="6146" width="18.5703125" style="257" hidden="1"/>
    <col min="6147" max="6147" width="11.28515625" style="257" hidden="1"/>
    <col min="6148" max="6151" width="21.28515625" style="257" hidden="1"/>
    <col min="6152" max="6154" width="23.28515625" style="257" hidden="1"/>
    <col min="6155" max="6158" width="20.28515625" style="257" hidden="1"/>
    <col min="6159" max="6160" width="26.85546875" style="257" hidden="1"/>
    <col min="6161" max="6163" width="22.5703125" style="257" hidden="1"/>
    <col min="6164" max="6165" width="33.7109375" style="257" hidden="1"/>
    <col min="6166" max="6166" width="21" style="257" hidden="1"/>
    <col min="6167" max="6169" width="20" style="257" hidden="1"/>
    <col min="6170" max="6170" width="23.7109375" style="257" hidden="1"/>
    <col min="6171" max="6171" width="28.5703125" style="257" hidden="1"/>
    <col min="6172" max="6172" width="19.28515625" style="257" hidden="1"/>
    <col min="6173" max="6400" width="9.140625" style="257" hidden="1"/>
    <col min="6401" max="6401" width="6.140625" style="257" hidden="1"/>
    <col min="6402" max="6402" width="18.5703125" style="257" hidden="1"/>
    <col min="6403" max="6403" width="11.28515625" style="257" hidden="1"/>
    <col min="6404" max="6407" width="21.28515625" style="257" hidden="1"/>
    <col min="6408" max="6410" width="23.28515625" style="257" hidden="1"/>
    <col min="6411" max="6414" width="20.28515625" style="257" hidden="1"/>
    <col min="6415" max="6416" width="26.85546875" style="257" hidden="1"/>
    <col min="6417" max="6419" width="22.5703125" style="257" hidden="1"/>
    <col min="6420" max="6421" width="33.7109375" style="257" hidden="1"/>
    <col min="6422" max="6422" width="21" style="257" hidden="1"/>
    <col min="6423" max="6425" width="20" style="257" hidden="1"/>
    <col min="6426" max="6426" width="23.7109375" style="257" hidden="1"/>
    <col min="6427" max="6427" width="28.5703125" style="257" hidden="1"/>
    <col min="6428" max="6428" width="19.28515625" style="257" hidden="1"/>
    <col min="6429" max="6656" width="9.140625" style="257" hidden="1"/>
    <col min="6657" max="6657" width="6.140625" style="257" hidden="1"/>
    <col min="6658" max="6658" width="18.5703125" style="257" hidden="1"/>
    <col min="6659" max="6659" width="11.28515625" style="257" hidden="1"/>
    <col min="6660" max="6663" width="21.28515625" style="257" hidden="1"/>
    <col min="6664" max="6666" width="23.28515625" style="257" hidden="1"/>
    <col min="6667" max="6670" width="20.28515625" style="257" hidden="1"/>
    <col min="6671" max="6672" width="26.85546875" style="257" hidden="1"/>
    <col min="6673" max="6675" width="22.5703125" style="257" hidden="1"/>
    <col min="6676" max="6677" width="33.7109375" style="257" hidden="1"/>
    <col min="6678" max="6678" width="21" style="257" hidden="1"/>
    <col min="6679" max="6681" width="20" style="257" hidden="1"/>
    <col min="6682" max="6682" width="23.7109375" style="257" hidden="1"/>
    <col min="6683" max="6683" width="28.5703125" style="257" hidden="1"/>
    <col min="6684" max="6684" width="19.28515625" style="257" hidden="1"/>
    <col min="6685" max="6912" width="9.140625" style="257" hidden="1"/>
    <col min="6913" max="6913" width="6.140625" style="257" hidden="1"/>
    <col min="6914" max="6914" width="18.5703125" style="257" hidden="1"/>
    <col min="6915" max="6915" width="11.28515625" style="257" hidden="1"/>
    <col min="6916" max="6919" width="21.28515625" style="257" hidden="1"/>
    <col min="6920" max="6922" width="23.28515625" style="257" hidden="1"/>
    <col min="6923" max="6926" width="20.28515625" style="257" hidden="1"/>
    <col min="6927" max="6928" width="26.85546875" style="257" hidden="1"/>
    <col min="6929" max="6931" width="22.5703125" style="257" hidden="1"/>
    <col min="6932" max="6933" width="33.7109375" style="257" hidden="1"/>
    <col min="6934" max="6934" width="21" style="257" hidden="1"/>
    <col min="6935" max="6937" width="20" style="257" hidden="1"/>
    <col min="6938" max="6938" width="23.7109375" style="257" hidden="1"/>
    <col min="6939" max="6939" width="28.5703125" style="257" hidden="1"/>
    <col min="6940" max="6940" width="19.28515625" style="257" hidden="1"/>
    <col min="6941" max="7168" width="9.140625" style="257" hidden="1"/>
    <col min="7169" max="7169" width="6.140625" style="257" hidden="1"/>
    <col min="7170" max="7170" width="18.5703125" style="257" hidden="1"/>
    <col min="7171" max="7171" width="11.28515625" style="257" hidden="1"/>
    <col min="7172" max="7175" width="21.28515625" style="257" hidden="1"/>
    <col min="7176" max="7178" width="23.28515625" style="257" hidden="1"/>
    <col min="7179" max="7182" width="20.28515625" style="257" hidden="1"/>
    <col min="7183" max="7184" width="26.85546875" style="257" hidden="1"/>
    <col min="7185" max="7187" width="22.5703125" style="257" hidden="1"/>
    <col min="7188" max="7189" width="33.7109375" style="257" hidden="1"/>
    <col min="7190" max="7190" width="21" style="257" hidden="1"/>
    <col min="7191" max="7193" width="20" style="257" hidden="1"/>
    <col min="7194" max="7194" width="23.7109375" style="257" hidden="1"/>
    <col min="7195" max="7195" width="28.5703125" style="257" hidden="1"/>
    <col min="7196" max="7196" width="19.28515625" style="257" hidden="1"/>
    <col min="7197" max="7424" width="9.140625" style="257" hidden="1"/>
    <col min="7425" max="7425" width="6.140625" style="257" hidden="1"/>
    <col min="7426" max="7426" width="18.5703125" style="257" hidden="1"/>
    <col min="7427" max="7427" width="11.28515625" style="257" hidden="1"/>
    <col min="7428" max="7431" width="21.28515625" style="257" hidden="1"/>
    <col min="7432" max="7434" width="23.28515625" style="257" hidden="1"/>
    <col min="7435" max="7438" width="20.28515625" style="257" hidden="1"/>
    <col min="7439" max="7440" width="26.85546875" style="257" hidden="1"/>
    <col min="7441" max="7443" width="22.5703125" style="257" hidden="1"/>
    <col min="7444" max="7445" width="33.7109375" style="257" hidden="1"/>
    <col min="7446" max="7446" width="21" style="257" hidden="1"/>
    <col min="7447" max="7449" width="20" style="257" hidden="1"/>
    <col min="7450" max="7450" width="23.7109375" style="257" hidden="1"/>
    <col min="7451" max="7451" width="28.5703125" style="257" hidden="1"/>
    <col min="7452" max="7452" width="19.28515625" style="257" hidden="1"/>
    <col min="7453" max="7680" width="9.140625" style="257" hidden="1"/>
    <col min="7681" max="7681" width="6.140625" style="257" hidden="1"/>
    <col min="7682" max="7682" width="18.5703125" style="257" hidden="1"/>
    <col min="7683" max="7683" width="11.28515625" style="257" hidden="1"/>
    <col min="7684" max="7687" width="21.28515625" style="257" hidden="1"/>
    <col min="7688" max="7690" width="23.28515625" style="257" hidden="1"/>
    <col min="7691" max="7694" width="20.28515625" style="257" hidden="1"/>
    <col min="7695" max="7696" width="26.85546875" style="257" hidden="1"/>
    <col min="7697" max="7699" width="22.5703125" style="257" hidden="1"/>
    <col min="7700" max="7701" width="33.7109375" style="257" hidden="1"/>
    <col min="7702" max="7702" width="21" style="257" hidden="1"/>
    <col min="7703" max="7705" width="20" style="257" hidden="1"/>
    <col min="7706" max="7706" width="23.7109375" style="257" hidden="1"/>
    <col min="7707" max="7707" width="28.5703125" style="257" hidden="1"/>
    <col min="7708" max="7708" width="19.28515625" style="257" hidden="1"/>
    <col min="7709" max="7936" width="9.140625" style="257" hidden="1"/>
    <col min="7937" max="7937" width="6.140625" style="257" hidden="1"/>
    <col min="7938" max="7938" width="18.5703125" style="257" hidden="1"/>
    <col min="7939" max="7939" width="11.28515625" style="257" hidden="1"/>
    <col min="7940" max="7943" width="21.28515625" style="257" hidden="1"/>
    <col min="7944" max="7946" width="23.28515625" style="257" hidden="1"/>
    <col min="7947" max="7950" width="20.28515625" style="257" hidden="1"/>
    <col min="7951" max="7952" width="26.85546875" style="257" hidden="1"/>
    <col min="7953" max="7955" width="22.5703125" style="257" hidden="1"/>
    <col min="7956" max="7957" width="33.7109375" style="257" hidden="1"/>
    <col min="7958" max="7958" width="21" style="257" hidden="1"/>
    <col min="7959" max="7961" width="20" style="257" hidden="1"/>
    <col min="7962" max="7962" width="23.7109375" style="257" hidden="1"/>
    <col min="7963" max="7963" width="28.5703125" style="257" hidden="1"/>
    <col min="7964" max="7964" width="19.28515625" style="257" hidden="1"/>
    <col min="7965" max="8192" width="9.140625" style="257" hidden="1"/>
    <col min="8193" max="8193" width="6.140625" style="257" hidden="1"/>
    <col min="8194" max="8194" width="18.5703125" style="257" hidden="1"/>
    <col min="8195" max="8195" width="11.28515625" style="257" hidden="1"/>
    <col min="8196" max="8199" width="21.28515625" style="257" hidden="1"/>
    <col min="8200" max="8202" width="23.28515625" style="257" hidden="1"/>
    <col min="8203" max="8206" width="20.28515625" style="257" hidden="1"/>
    <col min="8207" max="8208" width="26.85546875" style="257" hidden="1"/>
    <col min="8209" max="8211" width="22.5703125" style="257" hidden="1"/>
    <col min="8212" max="8213" width="33.7109375" style="257" hidden="1"/>
    <col min="8214" max="8214" width="21" style="257" hidden="1"/>
    <col min="8215" max="8217" width="20" style="257" hidden="1"/>
    <col min="8218" max="8218" width="23.7109375" style="257" hidden="1"/>
    <col min="8219" max="8219" width="28.5703125" style="257" hidden="1"/>
    <col min="8220" max="8220" width="19.28515625" style="257" hidden="1"/>
    <col min="8221" max="8448" width="9.140625" style="257" hidden="1"/>
    <col min="8449" max="8449" width="6.140625" style="257" hidden="1"/>
    <col min="8450" max="8450" width="18.5703125" style="257" hidden="1"/>
    <col min="8451" max="8451" width="11.28515625" style="257" hidden="1"/>
    <col min="8452" max="8455" width="21.28515625" style="257" hidden="1"/>
    <col min="8456" max="8458" width="23.28515625" style="257" hidden="1"/>
    <col min="8459" max="8462" width="20.28515625" style="257" hidden="1"/>
    <col min="8463" max="8464" width="26.85546875" style="257" hidden="1"/>
    <col min="8465" max="8467" width="22.5703125" style="257" hidden="1"/>
    <col min="8468" max="8469" width="33.7109375" style="257" hidden="1"/>
    <col min="8470" max="8470" width="21" style="257" hidden="1"/>
    <col min="8471" max="8473" width="20" style="257" hidden="1"/>
    <col min="8474" max="8474" width="23.7109375" style="257" hidden="1"/>
    <col min="8475" max="8475" width="28.5703125" style="257" hidden="1"/>
    <col min="8476" max="8476" width="19.28515625" style="257" hidden="1"/>
    <col min="8477" max="8704" width="9.140625" style="257" hidden="1"/>
    <col min="8705" max="8705" width="6.140625" style="257" hidden="1"/>
    <col min="8706" max="8706" width="18.5703125" style="257" hidden="1"/>
    <col min="8707" max="8707" width="11.28515625" style="257" hidden="1"/>
    <col min="8708" max="8711" width="21.28515625" style="257" hidden="1"/>
    <col min="8712" max="8714" width="23.28515625" style="257" hidden="1"/>
    <col min="8715" max="8718" width="20.28515625" style="257" hidden="1"/>
    <col min="8719" max="8720" width="26.85546875" style="257" hidden="1"/>
    <col min="8721" max="8723" width="22.5703125" style="257" hidden="1"/>
    <col min="8724" max="8725" width="33.7109375" style="257" hidden="1"/>
    <col min="8726" max="8726" width="21" style="257" hidden="1"/>
    <col min="8727" max="8729" width="20" style="257" hidden="1"/>
    <col min="8730" max="8730" width="23.7109375" style="257" hidden="1"/>
    <col min="8731" max="8731" width="28.5703125" style="257" hidden="1"/>
    <col min="8732" max="8732" width="19.28515625" style="257" hidden="1"/>
    <col min="8733" max="8960" width="9.140625" style="257" hidden="1"/>
    <col min="8961" max="8961" width="6.140625" style="257" hidden="1"/>
    <col min="8962" max="8962" width="18.5703125" style="257" hidden="1"/>
    <col min="8963" max="8963" width="11.28515625" style="257" hidden="1"/>
    <col min="8964" max="8967" width="21.28515625" style="257" hidden="1"/>
    <col min="8968" max="8970" width="23.28515625" style="257" hidden="1"/>
    <col min="8971" max="8974" width="20.28515625" style="257" hidden="1"/>
    <col min="8975" max="8976" width="26.85546875" style="257" hidden="1"/>
    <col min="8977" max="8979" width="22.5703125" style="257" hidden="1"/>
    <col min="8980" max="8981" width="33.7109375" style="257" hidden="1"/>
    <col min="8982" max="8982" width="21" style="257" hidden="1"/>
    <col min="8983" max="8985" width="20" style="257" hidden="1"/>
    <col min="8986" max="8986" width="23.7109375" style="257" hidden="1"/>
    <col min="8987" max="8987" width="28.5703125" style="257" hidden="1"/>
    <col min="8988" max="8988" width="19.28515625" style="257" hidden="1"/>
    <col min="8989" max="9216" width="9.140625" style="257" hidden="1"/>
    <col min="9217" max="9217" width="6.140625" style="257" hidden="1"/>
    <col min="9218" max="9218" width="18.5703125" style="257" hidden="1"/>
    <col min="9219" max="9219" width="11.28515625" style="257" hidden="1"/>
    <col min="9220" max="9223" width="21.28515625" style="257" hidden="1"/>
    <col min="9224" max="9226" width="23.28515625" style="257" hidden="1"/>
    <col min="9227" max="9230" width="20.28515625" style="257" hidden="1"/>
    <col min="9231" max="9232" width="26.85546875" style="257" hidden="1"/>
    <col min="9233" max="9235" width="22.5703125" style="257" hidden="1"/>
    <col min="9236" max="9237" width="33.7109375" style="257" hidden="1"/>
    <col min="9238" max="9238" width="21" style="257" hidden="1"/>
    <col min="9239" max="9241" width="20" style="257" hidden="1"/>
    <col min="9242" max="9242" width="23.7109375" style="257" hidden="1"/>
    <col min="9243" max="9243" width="28.5703125" style="257" hidden="1"/>
    <col min="9244" max="9244" width="19.28515625" style="257" hidden="1"/>
    <col min="9245" max="9472" width="9.140625" style="257" hidden="1"/>
    <col min="9473" max="9473" width="6.140625" style="257" hidden="1"/>
    <col min="9474" max="9474" width="18.5703125" style="257" hidden="1"/>
    <col min="9475" max="9475" width="11.28515625" style="257" hidden="1"/>
    <col min="9476" max="9479" width="21.28515625" style="257" hidden="1"/>
    <col min="9480" max="9482" width="23.28515625" style="257" hidden="1"/>
    <col min="9483" max="9486" width="20.28515625" style="257" hidden="1"/>
    <col min="9487" max="9488" width="26.85546875" style="257" hidden="1"/>
    <col min="9489" max="9491" width="22.5703125" style="257" hidden="1"/>
    <col min="9492" max="9493" width="33.7109375" style="257" hidden="1"/>
    <col min="9494" max="9494" width="21" style="257" hidden="1"/>
    <col min="9495" max="9497" width="20" style="257" hidden="1"/>
    <col min="9498" max="9498" width="23.7109375" style="257" hidden="1"/>
    <col min="9499" max="9499" width="28.5703125" style="257" hidden="1"/>
    <col min="9500" max="9500" width="19.28515625" style="257" hidden="1"/>
    <col min="9501" max="9728" width="9.140625" style="257" hidden="1"/>
    <col min="9729" max="9729" width="6.140625" style="257" hidden="1"/>
    <col min="9730" max="9730" width="18.5703125" style="257" hidden="1"/>
    <col min="9731" max="9731" width="11.28515625" style="257" hidden="1"/>
    <col min="9732" max="9735" width="21.28515625" style="257" hidden="1"/>
    <col min="9736" max="9738" width="23.28515625" style="257" hidden="1"/>
    <col min="9739" max="9742" width="20.28515625" style="257" hidden="1"/>
    <col min="9743" max="9744" width="26.85546875" style="257" hidden="1"/>
    <col min="9745" max="9747" width="22.5703125" style="257" hidden="1"/>
    <col min="9748" max="9749" width="33.7109375" style="257" hidden="1"/>
    <col min="9750" max="9750" width="21" style="257" hidden="1"/>
    <col min="9751" max="9753" width="20" style="257" hidden="1"/>
    <col min="9754" max="9754" width="23.7109375" style="257" hidden="1"/>
    <col min="9755" max="9755" width="28.5703125" style="257" hidden="1"/>
    <col min="9756" max="9756" width="19.28515625" style="257" hidden="1"/>
    <col min="9757" max="9984" width="9.140625" style="257" hidden="1"/>
    <col min="9985" max="9985" width="6.140625" style="257" hidden="1"/>
    <col min="9986" max="9986" width="18.5703125" style="257" hidden="1"/>
    <col min="9987" max="9987" width="11.28515625" style="257" hidden="1"/>
    <col min="9988" max="9991" width="21.28515625" style="257" hidden="1"/>
    <col min="9992" max="9994" width="23.28515625" style="257" hidden="1"/>
    <col min="9995" max="9998" width="20.28515625" style="257" hidden="1"/>
    <col min="9999" max="10000" width="26.85546875" style="257" hidden="1"/>
    <col min="10001" max="10003" width="22.5703125" style="257" hidden="1"/>
    <col min="10004" max="10005" width="33.7109375" style="257" hidden="1"/>
    <col min="10006" max="10006" width="21" style="257" hidden="1"/>
    <col min="10007" max="10009" width="20" style="257" hidden="1"/>
    <col min="10010" max="10010" width="23.7109375" style="257" hidden="1"/>
    <col min="10011" max="10011" width="28.5703125" style="257" hidden="1"/>
    <col min="10012" max="10012" width="19.28515625" style="257" hidden="1"/>
    <col min="10013" max="10240" width="9.140625" style="257" hidden="1"/>
    <col min="10241" max="10241" width="6.140625" style="257" hidden="1"/>
    <col min="10242" max="10242" width="18.5703125" style="257" hidden="1"/>
    <col min="10243" max="10243" width="11.28515625" style="257" hidden="1"/>
    <col min="10244" max="10247" width="21.28515625" style="257" hidden="1"/>
    <col min="10248" max="10250" width="23.28515625" style="257" hidden="1"/>
    <col min="10251" max="10254" width="20.28515625" style="257" hidden="1"/>
    <col min="10255" max="10256" width="26.85546875" style="257" hidden="1"/>
    <col min="10257" max="10259" width="22.5703125" style="257" hidden="1"/>
    <col min="10260" max="10261" width="33.7109375" style="257" hidden="1"/>
    <col min="10262" max="10262" width="21" style="257" hidden="1"/>
    <col min="10263" max="10265" width="20" style="257" hidden="1"/>
    <col min="10266" max="10266" width="23.7109375" style="257" hidden="1"/>
    <col min="10267" max="10267" width="28.5703125" style="257" hidden="1"/>
    <col min="10268" max="10268" width="19.28515625" style="257" hidden="1"/>
    <col min="10269" max="10496" width="9.140625" style="257" hidden="1"/>
    <col min="10497" max="10497" width="6.140625" style="257" hidden="1"/>
    <col min="10498" max="10498" width="18.5703125" style="257" hidden="1"/>
    <col min="10499" max="10499" width="11.28515625" style="257" hidden="1"/>
    <col min="10500" max="10503" width="21.28515625" style="257" hidden="1"/>
    <col min="10504" max="10506" width="23.28515625" style="257" hidden="1"/>
    <col min="10507" max="10510" width="20.28515625" style="257" hidden="1"/>
    <col min="10511" max="10512" width="26.85546875" style="257" hidden="1"/>
    <col min="10513" max="10515" width="22.5703125" style="257" hidden="1"/>
    <col min="10516" max="10517" width="33.7109375" style="257" hidden="1"/>
    <col min="10518" max="10518" width="21" style="257" hidden="1"/>
    <col min="10519" max="10521" width="20" style="257" hidden="1"/>
    <col min="10522" max="10522" width="23.7109375" style="257" hidden="1"/>
    <col min="10523" max="10523" width="28.5703125" style="257" hidden="1"/>
    <col min="10524" max="10524" width="19.28515625" style="257" hidden="1"/>
    <col min="10525" max="10752" width="9.140625" style="257" hidden="1"/>
    <col min="10753" max="10753" width="6.140625" style="257" hidden="1"/>
    <col min="10754" max="10754" width="18.5703125" style="257" hidden="1"/>
    <col min="10755" max="10755" width="11.28515625" style="257" hidden="1"/>
    <col min="10756" max="10759" width="21.28515625" style="257" hidden="1"/>
    <col min="10760" max="10762" width="23.28515625" style="257" hidden="1"/>
    <col min="10763" max="10766" width="20.28515625" style="257" hidden="1"/>
    <col min="10767" max="10768" width="26.85546875" style="257" hidden="1"/>
    <col min="10769" max="10771" width="22.5703125" style="257" hidden="1"/>
    <col min="10772" max="10773" width="33.7109375" style="257" hidden="1"/>
    <col min="10774" max="10774" width="21" style="257" hidden="1"/>
    <col min="10775" max="10777" width="20" style="257" hidden="1"/>
    <col min="10778" max="10778" width="23.7109375" style="257" hidden="1"/>
    <col min="10779" max="10779" width="28.5703125" style="257" hidden="1"/>
    <col min="10780" max="10780" width="19.28515625" style="257" hidden="1"/>
    <col min="10781" max="11008" width="9.140625" style="257" hidden="1"/>
    <col min="11009" max="11009" width="6.140625" style="257" hidden="1"/>
    <col min="11010" max="11010" width="18.5703125" style="257" hidden="1"/>
    <col min="11011" max="11011" width="11.28515625" style="257" hidden="1"/>
    <col min="11012" max="11015" width="21.28515625" style="257" hidden="1"/>
    <col min="11016" max="11018" width="23.28515625" style="257" hidden="1"/>
    <col min="11019" max="11022" width="20.28515625" style="257" hidden="1"/>
    <col min="11023" max="11024" width="26.85546875" style="257" hidden="1"/>
    <col min="11025" max="11027" width="22.5703125" style="257" hidden="1"/>
    <col min="11028" max="11029" width="33.7109375" style="257" hidden="1"/>
    <col min="11030" max="11030" width="21" style="257" hidden="1"/>
    <col min="11031" max="11033" width="20" style="257" hidden="1"/>
    <col min="11034" max="11034" width="23.7109375" style="257" hidden="1"/>
    <col min="11035" max="11035" width="28.5703125" style="257" hidden="1"/>
    <col min="11036" max="11036" width="19.28515625" style="257" hidden="1"/>
    <col min="11037" max="11264" width="9.140625" style="257" hidden="1"/>
    <col min="11265" max="11265" width="6.140625" style="257" hidden="1"/>
    <col min="11266" max="11266" width="18.5703125" style="257" hidden="1"/>
    <col min="11267" max="11267" width="11.28515625" style="257" hidden="1"/>
    <col min="11268" max="11271" width="21.28515625" style="257" hidden="1"/>
    <col min="11272" max="11274" width="23.28515625" style="257" hidden="1"/>
    <col min="11275" max="11278" width="20.28515625" style="257" hidden="1"/>
    <col min="11279" max="11280" width="26.85546875" style="257" hidden="1"/>
    <col min="11281" max="11283" width="22.5703125" style="257" hidden="1"/>
    <col min="11284" max="11285" width="33.7109375" style="257" hidden="1"/>
    <col min="11286" max="11286" width="21" style="257" hidden="1"/>
    <col min="11287" max="11289" width="20" style="257" hidden="1"/>
    <col min="11290" max="11290" width="23.7109375" style="257" hidden="1"/>
    <col min="11291" max="11291" width="28.5703125" style="257" hidden="1"/>
    <col min="11292" max="11292" width="19.28515625" style="257" hidden="1"/>
    <col min="11293" max="11520" width="9.140625" style="257" hidden="1"/>
    <col min="11521" max="11521" width="6.140625" style="257" hidden="1"/>
    <col min="11522" max="11522" width="18.5703125" style="257" hidden="1"/>
    <col min="11523" max="11523" width="11.28515625" style="257" hidden="1"/>
    <col min="11524" max="11527" width="21.28515625" style="257" hidden="1"/>
    <col min="11528" max="11530" width="23.28515625" style="257" hidden="1"/>
    <col min="11531" max="11534" width="20.28515625" style="257" hidden="1"/>
    <col min="11535" max="11536" width="26.85546875" style="257" hidden="1"/>
    <col min="11537" max="11539" width="22.5703125" style="257" hidden="1"/>
    <col min="11540" max="11541" width="33.7109375" style="257" hidden="1"/>
    <col min="11542" max="11542" width="21" style="257" hidden="1"/>
    <col min="11543" max="11545" width="20" style="257" hidden="1"/>
    <col min="11546" max="11546" width="23.7109375" style="257" hidden="1"/>
    <col min="11547" max="11547" width="28.5703125" style="257" hidden="1"/>
    <col min="11548" max="11548" width="19.28515625" style="257" hidden="1"/>
    <col min="11549" max="11776" width="9.140625" style="257" hidden="1"/>
    <col min="11777" max="11777" width="6.140625" style="257" hidden="1"/>
    <col min="11778" max="11778" width="18.5703125" style="257" hidden="1"/>
    <col min="11779" max="11779" width="11.28515625" style="257" hidden="1"/>
    <col min="11780" max="11783" width="21.28515625" style="257" hidden="1"/>
    <col min="11784" max="11786" width="23.28515625" style="257" hidden="1"/>
    <col min="11787" max="11790" width="20.28515625" style="257" hidden="1"/>
    <col min="11791" max="11792" width="26.85546875" style="257" hidden="1"/>
    <col min="11793" max="11795" width="22.5703125" style="257" hidden="1"/>
    <col min="11796" max="11797" width="33.7109375" style="257" hidden="1"/>
    <col min="11798" max="11798" width="21" style="257" hidden="1"/>
    <col min="11799" max="11801" width="20" style="257" hidden="1"/>
    <col min="11802" max="11802" width="23.7109375" style="257" hidden="1"/>
    <col min="11803" max="11803" width="28.5703125" style="257" hidden="1"/>
    <col min="11804" max="11804" width="19.28515625" style="257" hidden="1"/>
    <col min="11805" max="12032" width="9.140625" style="257" hidden="1"/>
    <col min="12033" max="12033" width="6.140625" style="257" hidden="1"/>
    <col min="12034" max="12034" width="18.5703125" style="257" hidden="1"/>
    <col min="12035" max="12035" width="11.28515625" style="257" hidden="1"/>
    <col min="12036" max="12039" width="21.28515625" style="257" hidden="1"/>
    <col min="12040" max="12042" width="23.28515625" style="257" hidden="1"/>
    <col min="12043" max="12046" width="20.28515625" style="257" hidden="1"/>
    <col min="12047" max="12048" width="26.85546875" style="257" hidden="1"/>
    <col min="12049" max="12051" width="22.5703125" style="257" hidden="1"/>
    <col min="12052" max="12053" width="33.7109375" style="257" hidden="1"/>
    <col min="12054" max="12054" width="21" style="257" hidden="1"/>
    <col min="12055" max="12057" width="20" style="257" hidden="1"/>
    <col min="12058" max="12058" width="23.7109375" style="257" hidden="1"/>
    <col min="12059" max="12059" width="28.5703125" style="257" hidden="1"/>
    <col min="12060" max="12060" width="19.28515625" style="257" hidden="1"/>
    <col min="12061" max="12288" width="9.140625" style="257" hidden="1"/>
    <col min="12289" max="12289" width="6.140625" style="257" hidden="1"/>
    <col min="12290" max="12290" width="18.5703125" style="257" hidden="1"/>
    <col min="12291" max="12291" width="11.28515625" style="257" hidden="1"/>
    <col min="12292" max="12295" width="21.28515625" style="257" hidden="1"/>
    <col min="12296" max="12298" width="23.28515625" style="257" hidden="1"/>
    <col min="12299" max="12302" width="20.28515625" style="257" hidden="1"/>
    <col min="12303" max="12304" width="26.85546875" style="257" hidden="1"/>
    <col min="12305" max="12307" width="22.5703125" style="257" hidden="1"/>
    <col min="12308" max="12309" width="33.7109375" style="257" hidden="1"/>
    <col min="12310" max="12310" width="21" style="257" hidden="1"/>
    <col min="12311" max="12313" width="20" style="257" hidden="1"/>
    <col min="12314" max="12314" width="23.7109375" style="257" hidden="1"/>
    <col min="12315" max="12315" width="28.5703125" style="257" hidden="1"/>
    <col min="12316" max="12316" width="19.28515625" style="257" hidden="1"/>
    <col min="12317" max="12544" width="9.140625" style="257" hidden="1"/>
    <col min="12545" max="12545" width="6.140625" style="257" hidden="1"/>
    <col min="12546" max="12546" width="18.5703125" style="257" hidden="1"/>
    <col min="12547" max="12547" width="11.28515625" style="257" hidden="1"/>
    <col min="12548" max="12551" width="21.28515625" style="257" hidden="1"/>
    <col min="12552" max="12554" width="23.28515625" style="257" hidden="1"/>
    <col min="12555" max="12558" width="20.28515625" style="257" hidden="1"/>
    <col min="12559" max="12560" width="26.85546875" style="257" hidden="1"/>
    <col min="12561" max="12563" width="22.5703125" style="257" hidden="1"/>
    <col min="12564" max="12565" width="33.7109375" style="257" hidden="1"/>
    <col min="12566" max="12566" width="21" style="257" hidden="1"/>
    <col min="12567" max="12569" width="20" style="257" hidden="1"/>
    <col min="12570" max="12570" width="23.7109375" style="257" hidden="1"/>
    <col min="12571" max="12571" width="28.5703125" style="257" hidden="1"/>
    <col min="12572" max="12572" width="19.28515625" style="257" hidden="1"/>
    <col min="12573" max="12800" width="9.140625" style="257" hidden="1"/>
    <col min="12801" max="12801" width="6.140625" style="257" hidden="1"/>
    <col min="12802" max="12802" width="18.5703125" style="257" hidden="1"/>
    <col min="12803" max="12803" width="11.28515625" style="257" hidden="1"/>
    <col min="12804" max="12807" width="21.28515625" style="257" hidden="1"/>
    <col min="12808" max="12810" width="23.28515625" style="257" hidden="1"/>
    <col min="12811" max="12814" width="20.28515625" style="257" hidden="1"/>
    <col min="12815" max="12816" width="26.85546875" style="257" hidden="1"/>
    <col min="12817" max="12819" width="22.5703125" style="257" hidden="1"/>
    <col min="12820" max="12821" width="33.7109375" style="257" hidden="1"/>
    <col min="12822" max="12822" width="21" style="257" hidden="1"/>
    <col min="12823" max="12825" width="20" style="257" hidden="1"/>
    <col min="12826" max="12826" width="23.7109375" style="257" hidden="1"/>
    <col min="12827" max="12827" width="28.5703125" style="257" hidden="1"/>
    <col min="12828" max="12828" width="19.28515625" style="257" hidden="1"/>
    <col min="12829" max="13056" width="9.140625" style="257" hidden="1"/>
    <col min="13057" max="13057" width="6.140625" style="257" hidden="1"/>
    <col min="13058" max="13058" width="18.5703125" style="257" hidden="1"/>
    <col min="13059" max="13059" width="11.28515625" style="257" hidden="1"/>
    <col min="13060" max="13063" width="21.28515625" style="257" hidden="1"/>
    <col min="13064" max="13066" width="23.28515625" style="257" hidden="1"/>
    <col min="13067" max="13070" width="20.28515625" style="257" hidden="1"/>
    <col min="13071" max="13072" width="26.85546875" style="257" hidden="1"/>
    <col min="13073" max="13075" width="22.5703125" style="257" hidden="1"/>
    <col min="13076" max="13077" width="33.7109375" style="257" hidden="1"/>
    <col min="13078" max="13078" width="21" style="257" hidden="1"/>
    <col min="13079" max="13081" width="20" style="257" hidden="1"/>
    <col min="13082" max="13082" width="23.7109375" style="257" hidden="1"/>
    <col min="13083" max="13083" width="28.5703125" style="257" hidden="1"/>
    <col min="13084" max="13084" width="19.28515625" style="257" hidden="1"/>
    <col min="13085" max="13312" width="9.140625" style="257" hidden="1"/>
    <col min="13313" max="13313" width="6.140625" style="257" hidden="1"/>
    <col min="13314" max="13314" width="18.5703125" style="257" hidden="1"/>
    <col min="13315" max="13315" width="11.28515625" style="257" hidden="1"/>
    <col min="13316" max="13319" width="21.28515625" style="257" hidden="1"/>
    <col min="13320" max="13322" width="23.28515625" style="257" hidden="1"/>
    <col min="13323" max="13326" width="20.28515625" style="257" hidden="1"/>
    <col min="13327" max="13328" width="26.85546875" style="257" hidden="1"/>
    <col min="13329" max="13331" width="22.5703125" style="257" hidden="1"/>
    <col min="13332" max="13333" width="33.7109375" style="257" hidden="1"/>
    <col min="13334" max="13334" width="21" style="257" hidden="1"/>
    <col min="13335" max="13337" width="20" style="257" hidden="1"/>
    <col min="13338" max="13338" width="23.7109375" style="257" hidden="1"/>
    <col min="13339" max="13339" width="28.5703125" style="257" hidden="1"/>
    <col min="13340" max="13340" width="19.28515625" style="257" hidden="1"/>
    <col min="13341" max="13568" width="9.140625" style="257" hidden="1"/>
    <col min="13569" max="13569" width="6.140625" style="257" hidden="1"/>
    <col min="13570" max="13570" width="18.5703125" style="257" hidden="1"/>
    <col min="13571" max="13571" width="11.28515625" style="257" hidden="1"/>
    <col min="13572" max="13575" width="21.28515625" style="257" hidden="1"/>
    <col min="13576" max="13578" width="23.28515625" style="257" hidden="1"/>
    <col min="13579" max="13582" width="20.28515625" style="257" hidden="1"/>
    <col min="13583" max="13584" width="26.85546875" style="257" hidden="1"/>
    <col min="13585" max="13587" width="22.5703125" style="257" hidden="1"/>
    <col min="13588" max="13589" width="33.7109375" style="257" hidden="1"/>
    <col min="13590" max="13590" width="21" style="257" hidden="1"/>
    <col min="13591" max="13593" width="20" style="257" hidden="1"/>
    <col min="13594" max="13594" width="23.7109375" style="257" hidden="1"/>
    <col min="13595" max="13595" width="28.5703125" style="257" hidden="1"/>
    <col min="13596" max="13596" width="19.28515625" style="257" hidden="1"/>
    <col min="13597" max="13824" width="9.140625" style="257" hidden="1"/>
    <col min="13825" max="13825" width="6.140625" style="257" hidden="1"/>
    <col min="13826" max="13826" width="18.5703125" style="257" hidden="1"/>
    <col min="13827" max="13827" width="11.28515625" style="257" hidden="1"/>
    <col min="13828" max="13831" width="21.28515625" style="257" hidden="1"/>
    <col min="13832" max="13834" width="23.28515625" style="257" hidden="1"/>
    <col min="13835" max="13838" width="20.28515625" style="257" hidden="1"/>
    <col min="13839" max="13840" width="26.85546875" style="257" hidden="1"/>
    <col min="13841" max="13843" width="22.5703125" style="257" hidden="1"/>
    <col min="13844" max="13845" width="33.7109375" style="257" hidden="1"/>
    <col min="13846" max="13846" width="21" style="257" hidden="1"/>
    <col min="13847" max="13849" width="20" style="257" hidden="1"/>
    <col min="13850" max="13850" width="23.7109375" style="257" hidden="1"/>
    <col min="13851" max="13851" width="28.5703125" style="257" hidden="1"/>
    <col min="13852" max="13852" width="19.28515625" style="257" hidden="1"/>
    <col min="13853" max="14080" width="9.140625" style="257" hidden="1"/>
    <col min="14081" max="14081" width="6.140625" style="257" hidden="1"/>
    <col min="14082" max="14082" width="18.5703125" style="257" hidden="1"/>
    <col min="14083" max="14083" width="11.28515625" style="257" hidden="1"/>
    <col min="14084" max="14087" width="21.28515625" style="257" hidden="1"/>
    <col min="14088" max="14090" width="23.28515625" style="257" hidden="1"/>
    <col min="14091" max="14094" width="20.28515625" style="257" hidden="1"/>
    <col min="14095" max="14096" width="26.85546875" style="257" hidden="1"/>
    <col min="14097" max="14099" width="22.5703125" style="257" hidden="1"/>
    <col min="14100" max="14101" width="33.7109375" style="257" hidden="1"/>
    <col min="14102" max="14102" width="21" style="257" hidden="1"/>
    <col min="14103" max="14105" width="20" style="257" hidden="1"/>
    <col min="14106" max="14106" width="23.7109375" style="257" hidden="1"/>
    <col min="14107" max="14107" width="28.5703125" style="257" hidden="1"/>
    <col min="14108" max="14108" width="19.28515625" style="257" hidden="1"/>
    <col min="14109" max="14336" width="9.140625" style="257" hidden="1"/>
    <col min="14337" max="14337" width="6.140625" style="257" hidden="1"/>
    <col min="14338" max="14338" width="18.5703125" style="257" hidden="1"/>
    <col min="14339" max="14339" width="11.28515625" style="257" hidden="1"/>
    <col min="14340" max="14343" width="21.28515625" style="257" hidden="1"/>
    <col min="14344" max="14346" width="23.28515625" style="257" hidden="1"/>
    <col min="14347" max="14350" width="20.28515625" style="257" hidden="1"/>
    <col min="14351" max="14352" width="26.85546875" style="257" hidden="1"/>
    <col min="14353" max="14355" width="22.5703125" style="257" hidden="1"/>
    <col min="14356" max="14357" width="33.7109375" style="257" hidden="1"/>
    <col min="14358" max="14358" width="21" style="257" hidden="1"/>
    <col min="14359" max="14361" width="20" style="257" hidden="1"/>
    <col min="14362" max="14362" width="23.7109375" style="257" hidden="1"/>
    <col min="14363" max="14363" width="28.5703125" style="257" hidden="1"/>
    <col min="14364" max="14364" width="19.28515625" style="257" hidden="1"/>
    <col min="14365" max="14592" width="9.140625" style="257" hidden="1"/>
    <col min="14593" max="14593" width="6.140625" style="257" hidden="1"/>
    <col min="14594" max="14594" width="18.5703125" style="257" hidden="1"/>
    <col min="14595" max="14595" width="11.28515625" style="257" hidden="1"/>
    <col min="14596" max="14599" width="21.28515625" style="257" hidden="1"/>
    <col min="14600" max="14602" width="23.28515625" style="257" hidden="1"/>
    <col min="14603" max="14606" width="20.28515625" style="257" hidden="1"/>
    <col min="14607" max="14608" width="26.85546875" style="257" hidden="1"/>
    <col min="14609" max="14611" width="22.5703125" style="257" hidden="1"/>
    <col min="14612" max="14613" width="33.7109375" style="257" hidden="1"/>
    <col min="14614" max="14614" width="21" style="257" hidden="1"/>
    <col min="14615" max="14617" width="20" style="257" hidden="1"/>
    <col min="14618" max="14618" width="23.7109375" style="257" hidden="1"/>
    <col min="14619" max="14619" width="28.5703125" style="257" hidden="1"/>
    <col min="14620" max="14620" width="19.28515625" style="257" hidden="1"/>
    <col min="14621" max="14848" width="9.140625" style="257" hidden="1"/>
    <col min="14849" max="14849" width="6.140625" style="257" hidden="1"/>
    <col min="14850" max="14850" width="18.5703125" style="257" hidden="1"/>
    <col min="14851" max="14851" width="11.28515625" style="257" hidden="1"/>
    <col min="14852" max="14855" width="21.28515625" style="257" hidden="1"/>
    <col min="14856" max="14858" width="23.28515625" style="257" hidden="1"/>
    <col min="14859" max="14862" width="20.28515625" style="257" hidden="1"/>
    <col min="14863" max="14864" width="26.85546875" style="257" hidden="1"/>
    <col min="14865" max="14867" width="22.5703125" style="257" hidden="1"/>
    <col min="14868" max="14869" width="33.7109375" style="257" hidden="1"/>
    <col min="14870" max="14870" width="21" style="257" hidden="1"/>
    <col min="14871" max="14873" width="20" style="257" hidden="1"/>
    <col min="14874" max="14874" width="23.7109375" style="257" hidden="1"/>
    <col min="14875" max="14875" width="28.5703125" style="257" hidden="1"/>
    <col min="14876" max="14876" width="19.28515625" style="257" hidden="1"/>
    <col min="14877" max="15104" width="9.140625" style="257" hidden="1"/>
    <col min="15105" max="15105" width="6.140625" style="257" hidden="1"/>
    <col min="15106" max="15106" width="18.5703125" style="257" hidden="1"/>
    <col min="15107" max="15107" width="11.28515625" style="257" hidden="1"/>
    <col min="15108" max="15111" width="21.28515625" style="257" hidden="1"/>
    <col min="15112" max="15114" width="23.28515625" style="257" hidden="1"/>
    <col min="15115" max="15118" width="20.28515625" style="257" hidden="1"/>
    <col min="15119" max="15120" width="26.85546875" style="257" hidden="1"/>
    <col min="15121" max="15123" width="22.5703125" style="257" hidden="1"/>
    <col min="15124" max="15125" width="33.7109375" style="257" hidden="1"/>
    <col min="15126" max="15126" width="21" style="257" hidden="1"/>
    <col min="15127" max="15129" width="20" style="257" hidden="1"/>
    <col min="15130" max="15130" width="23.7109375" style="257" hidden="1"/>
    <col min="15131" max="15131" width="28.5703125" style="257" hidden="1"/>
    <col min="15132" max="15132" width="19.28515625" style="257" hidden="1"/>
    <col min="15133" max="15360" width="9.140625" style="257" hidden="1"/>
    <col min="15361" max="15361" width="6.140625" style="257" hidden="1"/>
    <col min="15362" max="15362" width="18.5703125" style="257" hidden="1"/>
    <col min="15363" max="15363" width="11.28515625" style="257" hidden="1"/>
    <col min="15364" max="15367" width="21.28515625" style="257" hidden="1"/>
    <col min="15368" max="15370" width="23.28515625" style="257" hidden="1"/>
    <col min="15371" max="15374" width="20.28515625" style="257" hidden="1"/>
    <col min="15375" max="15376" width="26.85546875" style="257" hidden="1"/>
    <col min="15377" max="15379" width="22.5703125" style="257" hidden="1"/>
    <col min="15380" max="15381" width="33.7109375" style="257" hidden="1"/>
    <col min="15382" max="15382" width="21" style="257" hidden="1"/>
    <col min="15383" max="15385" width="20" style="257" hidden="1"/>
    <col min="15386" max="15386" width="23.7109375" style="257" hidden="1"/>
    <col min="15387" max="15387" width="28.5703125" style="257" hidden="1"/>
    <col min="15388" max="15388" width="19.28515625" style="257" hidden="1"/>
    <col min="15389" max="15616" width="9.140625" style="257" hidden="1"/>
    <col min="15617" max="15617" width="6.140625" style="257" hidden="1"/>
    <col min="15618" max="15618" width="18.5703125" style="257" hidden="1"/>
    <col min="15619" max="15619" width="11.28515625" style="257" hidden="1"/>
    <col min="15620" max="15623" width="21.28515625" style="257" hidden="1"/>
    <col min="15624" max="15626" width="23.28515625" style="257" hidden="1"/>
    <col min="15627" max="15630" width="20.28515625" style="257" hidden="1"/>
    <col min="15631" max="15632" width="26.85546875" style="257" hidden="1"/>
    <col min="15633" max="15635" width="22.5703125" style="257" hidden="1"/>
    <col min="15636" max="15637" width="33.7109375" style="257" hidden="1"/>
    <col min="15638" max="15638" width="21" style="257" hidden="1"/>
    <col min="15639" max="15641" width="20" style="257" hidden="1"/>
    <col min="15642" max="15642" width="23.7109375" style="257" hidden="1"/>
    <col min="15643" max="15643" width="28.5703125" style="257" hidden="1"/>
    <col min="15644" max="15644" width="19.28515625" style="257" hidden="1"/>
    <col min="15645" max="15872" width="9.140625" style="257" hidden="1"/>
    <col min="15873" max="15873" width="6.140625" style="257" hidden="1"/>
    <col min="15874" max="15874" width="18.5703125" style="257" hidden="1"/>
    <col min="15875" max="15875" width="11.28515625" style="257" hidden="1"/>
    <col min="15876" max="15879" width="21.28515625" style="257" hidden="1"/>
    <col min="15880" max="15882" width="23.28515625" style="257" hidden="1"/>
    <col min="15883" max="15886" width="20.28515625" style="257" hidden="1"/>
    <col min="15887" max="15888" width="26.85546875" style="257" hidden="1"/>
    <col min="15889" max="15891" width="22.5703125" style="257" hidden="1"/>
    <col min="15892" max="15893" width="33.7109375" style="257" hidden="1"/>
    <col min="15894" max="15894" width="21" style="257" hidden="1"/>
    <col min="15895" max="15897" width="20" style="257" hidden="1"/>
    <col min="15898" max="15898" width="23.7109375" style="257" hidden="1"/>
    <col min="15899" max="15899" width="28.5703125" style="257" hidden="1"/>
    <col min="15900" max="15900" width="19.28515625" style="257" hidden="1"/>
    <col min="15901" max="16128" width="9.140625" style="257" hidden="1"/>
    <col min="16129" max="16129" width="6.140625" style="257" hidden="1"/>
    <col min="16130" max="16130" width="18.5703125" style="257" hidden="1"/>
    <col min="16131" max="16131" width="11.28515625" style="257" hidden="1"/>
    <col min="16132" max="16135" width="21.28515625" style="257" hidden="1"/>
    <col min="16136" max="16138" width="23.28515625" style="257" hidden="1"/>
    <col min="16139" max="16142" width="20.28515625" style="257" hidden="1"/>
    <col min="16143" max="16144" width="26.85546875" style="257" hidden="1"/>
    <col min="16145" max="16147" width="22.5703125" style="257" hidden="1"/>
    <col min="16148" max="16149" width="33.7109375" style="257" hidden="1"/>
    <col min="16150" max="16150" width="21" style="257" hidden="1"/>
    <col min="16151" max="16153" width="20" style="257" hidden="1"/>
    <col min="16154" max="16154" width="23.7109375" style="257" hidden="1"/>
    <col min="16155" max="16155" width="28.5703125" style="257" hidden="1"/>
    <col min="16156" max="16156" width="19.28515625" style="257" hidden="1"/>
    <col min="16157" max="16384" width="9.140625" style="257" hidden="1"/>
  </cols>
  <sheetData>
    <row r="1" spans="1:27" s="248" customFormat="1" ht="83.25" customHeight="1" thickBot="1">
      <c r="A1" s="571" t="s">
        <v>1681</v>
      </c>
      <c r="B1" s="572"/>
      <c r="C1" s="572"/>
      <c r="D1" s="547" t="s">
        <v>944</v>
      </c>
      <c r="E1" s="549"/>
      <c r="F1" s="549"/>
      <c r="G1" s="548"/>
      <c r="H1" s="547" t="s">
        <v>945</v>
      </c>
      <c r="I1" s="549"/>
      <c r="J1" s="548"/>
      <c r="K1" s="547" t="s">
        <v>1080</v>
      </c>
      <c r="L1" s="549"/>
      <c r="M1" s="549"/>
      <c r="N1" s="548"/>
      <c r="O1" s="595" t="s">
        <v>946</v>
      </c>
      <c r="P1" s="548"/>
      <c r="Q1" s="595" t="s">
        <v>947</v>
      </c>
      <c r="R1" s="549"/>
      <c r="S1" s="548"/>
      <c r="T1" s="595" t="s">
        <v>948</v>
      </c>
      <c r="U1" s="548"/>
      <c r="V1" s="595" t="s">
        <v>949</v>
      </c>
      <c r="W1" s="549"/>
      <c r="X1" s="549"/>
      <c r="Y1" s="548"/>
      <c r="Z1" s="550" t="s">
        <v>950</v>
      </c>
      <c r="AA1" s="551"/>
    </row>
    <row r="2" spans="1:27" s="250" customFormat="1" ht="21" customHeight="1">
      <c r="A2" s="573"/>
      <c r="B2" s="574"/>
      <c r="C2" s="574"/>
      <c r="D2" s="249" t="s">
        <v>715</v>
      </c>
      <c r="E2" s="249" t="s">
        <v>713</v>
      </c>
      <c r="F2" s="249" t="s">
        <v>711</v>
      </c>
      <c r="G2" s="249" t="s">
        <v>710</v>
      </c>
      <c r="H2" s="249" t="s">
        <v>708</v>
      </c>
      <c r="I2" s="249" t="s">
        <v>706</v>
      </c>
      <c r="J2" s="249" t="s">
        <v>704</v>
      </c>
      <c r="K2" s="249" t="s">
        <v>703</v>
      </c>
      <c r="L2" s="249" t="s">
        <v>702</v>
      </c>
      <c r="M2" s="249" t="s">
        <v>700</v>
      </c>
      <c r="N2" s="249" t="s">
        <v>699</v>
      </c>
      <c r="O2" s="249" t="s">
        <v>482</v>
      </c>
      <c r="P2" s="249" t="s">
        <v>483</v>
      </c>
      <c r="Q2" s="249" t="s">
        <v>698</v>
      </c>
      <c r="R2" s="249" t="s">
        <v>697</v>
      </c>
      <c r="S2" s="249" t="s">
        <v>696</v>
      </c>
      <c r="T2" s="249" t="s">
        <v>695</v>
      </c>
      <c r="U2" s="249" t="s">
        <v>91</v>
      </c>
      <c r="V2" s="249" t="s">
        <v>694</v>
      </c>
      <c r="W2" s="249" t="s">
        <v>693</v>
      </c>
      <c r="X2" s="249" t="s">
        <v>692</v>
      </c>
      <c r="Y2" s="249" t="s">
        <v>691</v>
      </c>
      <c r="Z2" s="552"/>
      <c r="AA2" s="553"/>
    </row>
    <row r="3" spans="1:27" s="252" customFormat="1" ht="171" customHeight="1">
      <c r="A3" s="556"/>
      <c r="B3" s="557"/>
      <c r="C3" s="558"/>
      <c r="D3" s="251" t="s">
        <v>714</v>
      </c>
      <c r="E3" s="251" t="s">
        <v>712</v>
      </c>
      <c r="F3" s="251" t="s">
        <v>1</v>
      </c>
      <c r="G3" s="251" t="s">
        <v>709</v>
      </c>
      <c r="H3" s="251" t="s">
        <v>707</v>
      </c>
      <c r="I3" s="251" t="s">
        <v>705</v>
      </c>
      <c r="J3" s="251" t="s">
        <v>10</v>
      </c>
      <c r="K3" s="251" t="s">
        <v>42</v>
      </c>
      <c r="L3" s="251" t="s">
        <v>701</v>
      </c>
      <c r="M3" s="251" t="s">
        <v>44</v>
      </c>
      <c r="N3" s="251" t="s">
        <v>47</v>
      </c>
      <c r="O3" s="251" t="s">
        <v>50</v>
      </c>
      <c r="P3" s="251" t="s">
        <v>52</v>
      </c>
      <c r="Q3" s="251" t="s">
        <v>132</v>
      </c>
      <c r="R3" s="251" t="s">
        <v>57</v>
      </c>
      <c r="S3" s="251" t="s">
        <v>67</v>
      </c>
      <c r="T3" s="251" t="s">
        <v>84</v>
      </c>
      <c r="U3" s="251" t="s">
        <v>92</v>
      </c>
      <c r="V3" s="251" t="s">
        <v>70</v>
      </c>
      <c r="W3" s="251" t="s">
        <v>74</v>
      </c>
      <c r="X3" s="251" t="s">
        <v>1081</v>
      </c>
      <c r="Y3" s="251" t="s">
        <v>81</v>
      </c>
      <c r="Z3" s="554"/>
      <c r="AA3" s="555"/>
    </row>
    <row r="4" spans="1:27" s="252" customFormat="1" ht="22.5" customHeight="1" thickBot="1">
      <c r="A4" s="559"/>
      <c r="B4" s="560"/>
      <c r="C4" s="561"/>
      <c r="D4" s="253" t="s">
        <v>951</v>
      </c>
      <c r="E4" s="253" t="s">
        <v>951</v>
      </c>
      <c r="F4" s="253" t="s">
        <v>951</v>
      </c>
      <c r="G4" s="253" t="s">
        <v>951</v>
      </c>
      <c r="H4" s="253" t="s">
        <v>951</v>
      </c>
      <c r="I4" s="253" t="s">
        <v>951</v>
      </c>
      <c r="J4" s="253" t="s">
        <v>951</v>
      </c>
      <c r="K4" s="253" t="s">
        <v>951</v>
      </c>
      <c r="L4" s="253" t="s">
        <v>951</v>
      </c>
      <c r="M4" s="253" t="s">
        <v>951</v>
      </c>
      <c r="N4" s="253" t="s">
        <v>951</v>
      </c>
      <c r="O4" s="253" t="s">
        <v>951</v>
      </c>
      <c r="P4" s="253" t="s">
        <v>951</v>
      </c>
      <c r="Q4" s="253" t="s">
        <v>951</v>
      </c>
      <c r="R4" s="253" t="s">
        <v>951</v>
      </c>
      <c r="S4" s="253" t="s">
        <v>951</v>
      </c>
      <c r="T4" s="253" t="s">
        <v>951</v>
      </c>
      <c r="U4" s="253" t="s">
        <v>951</v>
      </c>
      <c r="V4" s="253" t="s">
        <v>951</v>
      </c>
      <c r="W4" s="253" t="s">
        <v>951</v>
      </c>
      <c r="X4" s="253" t="s">
        <v>951</v>
      </c>
      <c r="Y4" s="253" t="s">
        <v>951</v>
      </c>
      <c r="Z4" s="348" t="s">
        <v>952</v>
      </c>
      <c r="AA4" s="255" t="s">
        <v>953</v>
      </c>
    </row>
    <row r="5" spans="1:27" ht="24.75" customHeight="1">
      <c r="A5" s="562" t="s">
        <v>736</v>
      </c>
      <c r="B5" s="565" t="s">
        <v>1082</v>
      </c>
      <c r="C5" s="256" t="s">
        <v>954</v>
      </c>
      <c r="D5" s="207"/>
      <c r="E5" s="207"/>
      <c r="F5" s="207"/>
      <c r="G5" s="207"/>
      <c r="H5" s="207"/>
      <c r="I5" s="207"/>
      <c r="J5" s="207"/>
      <c r="K5" s="207"/>
      <c r="L5" s="207"/>
      <c r="M5" s="207"/>
      <c r="N5" s="207"/>
      <c r="O5" s="207"/>
      <c r="P5" s="207"/>
      <c r="Q5" s="207"/>
      <c r="R5" s="207"/>
      <c r="S5" s="207"/>
      <c r="T5" s="207"/>
      <c r="U5" s="207"/>
      <c r="V5" s="207"/>
      <c r="W5" s="207"/>
      <c r="X5" s="207"/>
      <c r="Y5" s="223">
        <v>208949254</v>
      </c>
      <c r="Z5" s="207">
        <f t="shared" ref="Z5:Z36" si="0">SUM(D5:Y5)</f>
        <v>208949254</v>
      </c>
      <c r="AA5" s="568">
        <f>SUM(Z5:Z10)</f>
        <v>1379005667</v>
      </c>
    </row>
    <row r="6" spans="1:27" ht="24.75" customHeight="1">
      <c r="A6" s="563"/>
      <c r="B6" s="566"/>
      <c r="C6" s="258" t="s">
        <v>955</v>
      </c>
      <c r="D6" s="208"/>
      <c r="E6" s="208"/>
      <c r="F6" s="208"/>
      <c r="G6" s="208"/>
      <c r="H6" s="208"/>
      <c r="I6" s="208"/>
      <c r="J6" s="208"/>
      <c r="K6" s="208"/>
      <c r="L6" s="208"/>
      <c r="M6" s="208"/>
      <c r="N6" s="208"/>
      <c r="O6" s="208"/>
      <c r="P6" s="208"/>
      <c r="Q6" s="208"/>
      <c r="R6" s="208"/>
      <c r="S6" s="208"/>
      <c r="T6" s="208"/>
      <c r="U6" s="208"/>
      <c r="V6" s="208"/>
      <c r="W6" s="208"/>
      <c r="X6" s="208"/>
      <c r="Y6" s="221">
        <v>216889326</v>
      </c>
      <c r="Z6" s="208">
        <f t="shared" si="0"/>
        <v>216889326</v>
      </c>
      <c r="AA6" s="569"/>
    </row>
    <row r="7" spans="1:27" ht="24.75" customHeight="1">
      <c r="A7" s="563"/>
      <c r="B7" s="566"/>
      <c r="C7" s="258" t="s">
        <v>956</v>
      </c>
      <c r="D7" s="208"/>
      <c r="E7" s="208"/>
      <c r="F7" s="208"/>
      <c r="G7" s="208"/>
      <c r="H7" s="208"/>
      <c r="I7" s="208"/>
      <c r="J7" s="208"/>
      <c r="K7" s="208"/>
      <c r="L7" s="208"/>
      <c r="M7" s="208"/>
      <c r="N7" s="208"/>
      <c r="O7" s="208"/>
      <c r="P7" s="208"/>
      <c r="Q7" s="208"/>
      <c r="R7" s="208"/>
      <c r="S7" s="208"/>
      <c r="T7" s="208"/>
      <c r="U7" s="208"/>
      <c r="V7" s="208"/>
      <c r="W7" s="208"/>
      <c r="X7" s="208"/>
      <c r="Y7" s="221">
        <v>225131120</v>
      </c>
      <c r="Z7" s="208">
        <f t="shared" si="0"/>
        <v>225131120</v>
      </c>
      <c r="AA7" s="569"/>
    </row>
    <row r="8" spans="1:27" ht="24.75" customHeight="1">
      <c r="A8" s="563"/>
      <c r="B8" s="566"/>
      <c r="C8" s="258" t="s">
        <v>957</v>
      </c>
      <c r="D8" s="208"/>
      <c r="E8" s="208"/>
      <c r="F8" s="208"/>
      <c r="G8" s="208"/>
      <c r="H8" s="208"/>
      <c r="I8" s="208"/>
      <c r="J8" s="208"/>
      <c r="K8" s="208"/>
      <c r="L8" s="208"/>
      <c r="M8" s="208"/>
      <c r="N8" s="208"/>
      <c r="O8" s="208"/>
      <c r="P8" s="208"/>
      <c r="Q8" s="208"/>
      <c r="R8" s="208"/>
      <c r="S8" s="208"/>
      <c r="T8" s="208"/>
      <c r="U8" s="208"/>
      <c r="V8" s="208"/>
      <c r="W8" s="208"/>
      <c r="X8" s="208"/>
      <c r="Y8" s="221">
        <v>233686103</v>
      </c>
      <c r="Z8" s="208">
        <f t="shared" si="0"/>
        <v>233686103</v>
      </c>
      <c r="AA8" s="569"/>
    </row>
    <row r="9" spans="1:27" ht="24.75" customHeight="1">
      <c r="A9" s="563"/>
      <c r="B9" s="566"/>
      <c r="C9" s="258" t="s">
        <v>958</v>
      </c>
      <c r="D9" s="208"/>
      <c r="E9" s="208"/>
      <c r="F9" s="208"/>
      <c r="G9" s="208"/>
      <c r="H9" s="208"/>
      <c r="I9" s="208"/>
      <c r="J9" s="208"/>
      <c r="K9" s="208"/>
      <c r="L9" s="208"/>
      <c r="M9" s="208"/>
      <c r="N9" s="208"/>
      <c r="O9" s="208"/>
      <c r="P9" s="208"/>
      <c r="Q9" s="208"/>
      <c r="R9" s="208"/>
      <c r="S9" s="208"/>
      <c r="T9" s="208"/>
      <c r="U9" s="208"/>
      <c r="V9" s="208"/>
      <c r="W9" s="208"/>
      <c r="X9" s="208"/>
      <c r="Y9" s="221">
        <v>242566175</v>
      </c>
      <c r="Z9" s="208">
        <f t="shared" si="0"/>
        <v>242566175</v>
      </c>
      <c r="AA9" s="569"/>
    </row>
    <row r="10" spans="1:27" ht="24.75" customHeight="1" thickBot="1">
      <c r="A10" s="564"/>
      <c r="B10" s="567"/>
      <c r="C10" s="259" t="s">
        <v>959</v>
      </c>
      <c r="D10" s="209"/>
      <c r="E10" s="209"/>
      <c r="F10" s="209"/>
      <c r="G10" s="209"/>
      <c r="H10" s="209"/>
      <c r="I10" s="209"/>
      <c r="J10" s="209"/>
      <c r="K10" s="209"/>
      <c r="L10" s="209"/>
      <c r="M10" s="209"/>
      <c r="N10" s="209"/>
      <c r="O10" s="209"/>
      <c r="P10" s="209"/>
      <c r="Q10" s="209"/>
      <c r="R10" s="209"/>
      <c r="S10" s="209"/>
      <c r="T10" s="209"/>
      <c r="U10" s="209"/>
      <c r="V10" s="209"/>
      <c r="W10" s="209"/>
      <c r="X10" s="209"/>
      <c r="Y10" s="224">
        <v>251783689</v>
      </c>
      <c r="Z10" s="209">
        <f t="shared" si="0"/>
        <v>251783689</v>
      </c>
      <c r="AA10" s="570"/>
    </row>
    <row r="11" spans="1:27" ht="24.75" customHeight="1">
      <c r="A11" s="562" t="s">
        <v>735</v>
      </c>
      <c r="B11" s="565" t="s">
        <v>960</v>
      </c>
      <c r="C11" s="256" t="s">
        <v>954</v>
      </c>
      <c r="D11" s="207"/>
      <c r="E11" s="207"/>
      <c r="F11" s="207"/>
      <c r="G11" s="207"/>
      <c r="H11" s="207"/>
      <c r="I11" s="218">
        <v>279109173</v>
      </c>
      <c r="J11" s="207"/>
      <c r="K11" s="207"/>
      <c r="L11" s="207"/>
      <c r="M11" s="207"/>
      <c r="N11" s="207"/>
      <c r="O11" s="207"/>
      <c r="P11" s="207"/>
      <c r="Q11" s="207"/>
      <c r="R11" s="207"/>
      <c r="S11" s="207"/>
      <c r="T11" s="207"/>
      <c r="U11" s="207"/>
      <c r="V11" s="207"/>
      <c r="W11" s="207"/>
      <c r="X11" s="207"/>
      <c r="Y11" s="210"/>
      <c r="Z11" s="207">
        <f t="shared" si="0"/>
        <v>279109173</v>
      </c>
      <c r="AA11" s="568">
        <f>SUM(Z11:Z16)</f>
        <v>1375688167</v>
      </c>
    </row>
    <row r="12" spans="1:27" ht="24.75" customHeight="1">
      <c r="A12" s="563"/>
      <c r="B12" s="566"/>
      <c r="C12" s="258" t="s">
        <v>955</v>
      </c>
      <c r="D12" s="208"/>
      <c r="E12" s="208"/>
      <c r="F12" s="208"/>
      <c r="G12" s="208"/>
      <c r="H12" s="208"/>
      <c r="I12" s="219">
        <v>282056089</v>
      </c>
      <c r="J12" s="208"/>
      <c r="K12" s="208"/>
      <c r="L12" s="208"/>
      <c r="M12" s="208"/>
      <c r="N12" s="208"/>
      <c r="O12" s="208"/>
      <c r="P12" s="208"/>
      <c r="Q12" s="208"/>
      <c r="R12" s="208"/>
      <c r="S12" s="208"/>
      <c r="T12" s="208"/>
      <c r="U12" s="208"/>
      <c r="V12" s="208"/>
      <c r="W12" s="208"/>
      <c r="X12" s="208"/>
      <c r="Y12" s="208"/>
      <c r="Z12" s="208">
        <f t="shared" si="0"/>
        <v>282056089</v>
      </c>
      <c r="AA12" s="569"/>
    </row>
    <row r="13" spans="1:27" ht="24.75" customHeight="1">
      <c r="A13" s="563"/>
      <c r="B13" s="566"/>
      <c r="C13" s="258" t="s">
        <v>956</v>
      </c>
      <c r="D13" s="208"/>
      <c r="E13" s="208"/>
      <c r="F13" s="208"/>
      <c r="G13" s="208"/>
      <c r="H13" s="208"/>
      <c r="I13" s="219">
        <v>283099399</v>
      </c>
      <c r="J13" s="208"/>
      <c r="K13" s="208"/>
      <c r="L13" s="208"/>
      <c r="M13" s="208"/>
      <c r="N13" s="208"/>
      <c r="O13" s="208"/>
      <c r="P13" s="208"/>
      <c r="Q13" s="208"/>
      <c r="R13" s="208"/>
      <c r="S13" s="208"/>
      <c r="T13" s="208"/>
      <c r="U13" s="208"/>
      <c r="V13" s="208"/>
      <c r="W13" s="208"/>
      <c r="X13" s="208"/>
      <c r="Y13" s="208"/>
      <c r="Z13" s="208">
        <f t="shared" si="0"/>
        <v>283099399</v>
      </c>
      <c r="AA13" s="569"/>
    </row>
    <row r="14" spans="1:27" ht="24.75" customHeight="1">
      <c r="A14" s="563"/>
      <c r="B14" s="566"/>
      <c r="C14" s="258" t="s">
        <v>957</v>
      </c>
      <c r="D14" s="208"/>
      <c r="E14" s="208"/>
      <c r="F14" s="208"/>
      <c r="G14" s="208"/>
      <c r="H14" s="208"/>
      <c r="I14" s="219">
        <v>286274536</v>
      </c>
      <c r="J14" s="208"/>
      <c r="K14" s="208"/>
      <c r="L14" s="208"/>
      <c r="M14" s="208"/>
      <c r="N14" s="208"/>
      <c r="O14" s="208"/>
      <c r="P14" s="208"/>
      <c r="Q14" s="208"/>
      <c r="R14" s="208"/>
      <c r="S14" s="208"/>
      <c r="T14" s="208"/>
      <c r="U14" s="208"/>
      <c r="V14" s="208"/>
      <c r="W14" s="208"/>
      <c r="X14" s="208"/>
      <c r="Y14" s="208"/>
      <c r="Z14" s="208">
        <f t="shared" si="0"/>
        <v>286274536</v>
      </c>
      <c r="AA14" s="569"/>
    </row>
    <row r="15" spans="1:27" ht="24.75" customHeight="1">
      <c r="A15" s="563"/>
      <c r="B15" s="566"/>
      <c r="C15" s="258" t="s">
        <v>958</v>
      </c>
      <c r="D15" s="208"/>
      <c r="E15" s="208"/>
      <c r="F15" s="208"/>
      <c r="G15" s="208"/>
      <c r="H15" s="208"/>
      <c r="I15" s="219">
        <v>117573513</v>
      </c>
      <c r="J15" s="208"/>
      <c r="K15" s="208"/>
      <c r="L15" s="208"/>
      <c r="M15" s="208"/>
      <c r="N15" s="208"/>
      <c r="O15" s="208"/>
      <c r="P15" s="208"/>
      <c r="Q15" s="208"/>
      <c r="R15" s="208"/>
      <c r="S15" s="208"/>
      <c r="T15" s="208"/>
      <c r="U15" s="208"/>
      <c r="V15" s="208"/>
      <c r="W15" s="208"/>
      <c r="X15" s="208"/>
      <c r="Y15" s="208"/>
      <c r="Z15" s="208">
        <f t="shared" si="0"/>
        <v>117573513</v>
      </c>
      <c r="AA15" s="569"/>
    </row>
    <row r="16" spans="1:27" ht="24.75" customHeight="1" thickBot="1">
      <c r="A16" s="564"/>
      <c r="B16" s="567"/>
      <c r="C16" s="259" t="s">
        <v>959</v>
      </c>
      <c r="D16" s="209"/>
      <c r="E16" s="209"/>
      <c r="F16" s="209"/>
      <c r="G16" s="209"/>
      <c r="H16" s="209"/>
      <c r="I16" s="220">
        <v>127575457</v>
      </c>
      <c r="J16" s="209"/>
      <c r="K16" s="209"/>
      <c r="L16" s="209"/>
      <c r="M16" s="209"/>
      <c r="N16" s="209"/>
      <c r="O16" s="209"/>
      <c r="P16" s="209"/>
      <c r="Q16" s="209"/>
      <c r="R16" s="209"/>
      <c r="S16" s="209"/>
      <c r="T16" s="209"/>
      <c r="U16" s="209"/>
      <c r="V16" s="209"/>
      <c r="W16" s="209"/>
      <c r="X16" s="209"/>
      <c r="Y16" s="260"/>
      <c r="Z16" s="209">
        <f t="shared" si="0"/>
        <v>127575457</v>
      </c>
      <c r="AA16" s="570"/>
    </row>
    <row r="17" spans="1:27" ht="24.75" customHeight="1">
      <c r="A17" s="562" t="s">
        <v>734</v>
      </c>
      <c r="B17" s="565" t="s">
        <v>1083</v>
      </c>
      <c r="C17" s="256" t="s">
        <v>954</v>
      </c>
      <c r="D17" s="207"/>
      <c r="E17" s="207"/>
      <c r="F17" s="207"/>
      <c r="G17" s="207"/>
      <c r="H17" s="218">
        <v>295537556</v>
      </c>
      <c r="I17" s="207"/>
      <c r="J17" s="207"/>
      <c r="K17" s="207"/>
      <c r="L17" s="207"/>
      <c r="M17" s="207"/>
      <c r="N17" s="207"/>
      <c r="O17" s="207"/>
      <c r="P17" s="207"/>
      <c r="Q17" s="207"/>
      <c r="R17" s="207"/>
      <c r="S17" s="207"/>
      <c r="T17" s="207"/>
      <c r="U17" s="207"/>
      <c r="V17" s="207"/>
      <c r="W17" s="207"/>
      <c r="X17" s="207"/>
      <c r="Y17" s="210"/>
      <c r="Z17" s="207">
        <f t="shared" si="0"/>
        <v>295537556</v>
      </c>
      <c r="AA17" s="568">
        <f>SUM(Z17:Z22)</f>
        <v>1950463842</v>
      </c>
    </row>
    <row r="18" spans="1:27" ht="24.75" customHeight="1">
      <c r="A18" s="563"/>
      <c r="B18" s="566"/>
      <c r="C18" s="258" t="s">
        <v>955</v>
      </c>
      <c r="D18" s="208"/>
      <c r="E18" s="208"/>
      <c r="F18" s="208"/>
      <c r="G18" s="208"/>
      <c r="H18" s="221">
        <v>306767984</v>
      </c>
      <c r="I18" s="208"/>
      <c r="J18" s="208"/>
      <c r="K18" s="208"/>
      <c r="L18" s="208"/>
      <c r="M18" s="208"/>
      <c r="N18" s="208"/>
      <c r="O18" s="208"/>
      <c r="P18" s="208"/>
      <c r="Q18" s="208"/>
      <c r="R18" s="208"/>
      <c r="S18" s="208"/>
      <c r="T18" s="208"/>
      <c r="U18" s="208"/>
      <c r="V18" s="208"/>
      <c r="W18" s="208"/>
      <c r="X18" s="208"/>
      <c r="Y18" s="211"/>
      <c r="Z18" s="208">
        <f t="shared" si="0"/>
        <v>306767984</v>
      </c>
      <c r="AA18" s="569"/>
    </row>
    <row r="19" spans="1:27" ht="24.75" customHeight="1">
      <c r="A19" s="563"/>
      <c r="B19" s="566"/>
      <c r="C19" s="258" t="s">
        <v>956</v>
      </c>
      <c r="D19" s="208"/>
      <c r="E19" s="208"/>
      <c r="F19" s="208"/>
      <c r="G19" s="208"/>
      <c r="H19" s="221">
        <v>318425167</v>
      </c>
      <c r="I19" s="208"/>
      <c r="J19" s="208"/>
      <c r="K19" s="208"/>
      <c r="L19" s="208"/>
      <c r="M19" s="208"/>
      <c r="N19" s="208"/>
      <c r="O19" s="208"/>
      <c r="P19" s="208"/>
      <c r="Q19" s="208"/>
      <c r="R19" s="208"/>
      <c r="S19" s="208"/>
      <c r="T19" s="208"/>
      <c r="U19" s="208"/>
      <c r="V19" s="208"/>
      <c r="W19" s="208"/>
      <c r="X19" s="208"/>
      <c r="Y19" s="211"/>
      <c r="Z19" s="208">
        <f t="shared" si="0"/>
        <v>318425167</v>
      </c>
      <c r="AA19" s="569"/>
    </row>
    <row r="20" spans="1:27" ht="24.75" customHeight="1">
      <c r="A20" s="563"/>
      <c r="B20" s="566"/>
      <c r="C20" s="258" t="s">
        <v>957</v>
      </c>
      <c r="D20" s="208"/>
      <c r="E20" s="208"/>
      <c r="F20" s="208"/>
      <c r="G20" s="208"/>
      <c r="H20" s="221">
        <v>330525323</v>
      </c>
      <c r="I20" s="208"/>
      <c r="J20" s="208"/>
      <c r="K20" s="208"/>
      <c r="L20" s="208"/>
      <c r="M20" s="208"/>
      <c r="N20" s="208"/>
      <c r="O20" s="208"/>
      <c r="P20" s="208"/>
      <c r="Q20" s="208"/>
      <c r="R20" s="208"/>
      <c r="S20" s="208"/>
      <c r="T20" s="208"/>
      <c r="U20" s="208"/>
      <c r="V20" s="208"/>
      <c r="W20" s="208"/>
      <c r="X20" s="208"/>
      <c r="Y20" s="211"/>
      <c r="Z20" s="208">
        <f t="shared" si="0"/>
        <v>330525323</v>
      </c>
      <c r="AA20" s="569"/>
    </row>
    <row r="21" spans="1:27" ht="24.75" customHeight="1">
      <c r="A21" s="563"/>
      <c r="B21" s="566"/>
      <c r="C21" s="258" t="s">
        <v>958</v>
      </c>
      <c r="D21" s="208"/>
      <c r="E21" s="208"/>
      <c r="F21" s="208"/>
      <c r="G21" s="208"/>
      <c r="H21" s="221">
        <v>343085286</v>
      </c>
      <c r="I21" s="208"/>
      <c r="J21" s="208"/>
      <c r="K21" s="208"/>
      <c r="L21" s="208"/>
      <c r="M21" s="208"/>
      <c r="N21" s="208"/>
      <c r="O21" s="208"/>
      <c r="P21" s="208"/>
      <c r="Q21" s="208"/>
      <c r="R21" s="208"/>
      <c r="S21" s="208"/>
      <c r="T21" s="208"/>
      <c r="U21" s="208"/>
      <c r="V21" s="208"/>
      <c r="W21" s="208"/>
      <c r="X21" s="208"/>
      <c r="Y21" s="211"/>
      <c r="Z21" s="208">
        <f t="shared" si="0"/>
        <v>343085286</v>
      </c>
      <c r="AA21" s="569"/>
    </row>
    <row r="22" spans="1:27" ht="24.75" customHeight="1" thickBot="1">
      <c r="A22" s="564"/>
      <c r="B22" s="567"/>
      <c r="C22" s="259" t="s">
        <v>959</v>
      </c>
      <c r="D22" s="209"/>
      <c r="E22" s="209"/>
      <c r="F22" s="209"/>
      <c r="G22" s="209"/>
      <c r="H22" s="222">
        <v>356122526</v>
      </c>
      <c r="I22" s="209"/>
      <c r="J22" s="209"/>
      <c r="K22" s="209"/>
      <c r="L22" s="209"/>
      <c r="M22" s="209"/>
      <c r="N22" s="209"/>
      <c r="O22" s="209"/>
      <c r="P22" s="209"/>
      <c r="Q22" s="209"/>
      <c r="R22" s="209"/>
      <c r="S22" s="209"/>
      <c r="T22" s="209"/>
      <c r="U22" s="209"/>
      <c r="V22" s="209"/>
      <c r="W22" s="209"/>
      <c r="X22" s="209"/>
      <c r="Y22" s="212"/>
      <c r="Z22" s="209">
        <f t="shared" si="0"/>
        <v>356122526</v>
      </c>
      <c r="AA22" s="570"/>
    </row>
    <row r="23" spans="1:27" ht="24.75" customHeight="1">
      <c r="A23" s="562" t="s">
        <v>733</v>
      </c>
      <c r="B23" s="565" t="s">
        <v>961</v>
      </c>
      <c r="C23" s="256" t="s">
        <v>954</v>
      </c>
      <c r="D23" s="207"/>
      <c r="E23" s="207"/>
      <c r="F23" s="207"/>
      <c r="G23" s="207"/>
      <c r="H23" s="207"/>
      <c r="I23" s="218">
        <v>26874502</v>
      </c>
      <c r="J23" s="207"/>
      <c r="K23" s="207"/>
      <c r="L23" s="207"/>
      <c r="M23" s="207"/>
      <c r="N23" s="207"/>
      <c r="O23" s="207"/>
      <c r="P23" s="207"/>
      <c r="Q23" s="207"/>
      <c r="R23" s="207"/>
      <c r="S23" s="207"/>
      <c r="T23" s="207"/>
      <c r="U23" s="207"/>
      <c r="V23" s="207"/>
      <c r="W23" s="207"/>
      <c r="X23" s="207"/>
      <c r="Y23" s="210"/>
      <c r="Z23" s="207">
        <f t="shared" si="0"/>
        <v>26874502</v>
      </c>
      <c r="AA23" s="568">
        <f>SUM(Z23:Z28)</f>
        <v>111635338</v>
      </c>
    </row>
    <row r="24" spans="1:27" ht="24.75" customHeight="1">
      <c r="A24" s="563"/>
      <c r="B24" s="566"/>
      <c r="C24" s="258" t="s">
        <v>955</v>
      </c>
      <c r="D24" s="208"/>
      <c r="E24" s="208"/>
      <c r="F24" s="208"/>
      <c r="G24" s="208"/>
      <c r="H24" s="208"/>
      <c r="I24" s="221">
        <v>27895733</v>
      </c>
      <c r="J24" s="208"/>
      <c r="K24" s="208"/>
      <c r="L24" s="208"/>
      <c r="M24" s="208"/>
      <c r="N24" s="208"/>
      <c r="O24" s="208"/>
      <c r="P24" s="208"/>
      <c r="Q24" s="208"/>
      <c r="R24" s="208"/>
      <c r="S24" s="208"/>
      <c r="T24" s="208"/>
      <c r="U24" s="208"/>
      <c r="V24" s="208"/>
      <c r="W24" s="208"/>
      <c r="X24" s="208"/>
      <c r="Y24" s="211"/>
      <c r="Z24" s="208">
        <f t="shared" si="0"/>
        <v>27895733</v>
      </c>
      <c r="AA24" s="569"/>
    </row>
    <row r="25" spans="1:27" ht="24.75" customHeight="1">
      <c r="A25" s="563"/>
      <c r="B25" s="566"/>
      <c r="C25" s="258" t="s">
        <v>956</v>
      </c>
      <c r="D25" s="208"/>
      <c r="E25" s="208"/>
      <c r="F25" s="208"/>
      <c r="G25" s="208"/>
      <c r="H25" s="208"/>
      <c r="I25" s="221">
        <v>27902452</v>
      </c>
      <c r="J25" s="208"/>
      <c r="K25" s="208"/>
      <c r="L25" s="208"/>
      <c r="M25" s="208"/>
      <c r="N25" s="208"/>
      <c r="O25" s="208"/>
      <c r="P25" s="208"/>
      <c r="Q25" s="208"/>
      <c r="R25" s="208"/>
      <c r="S25" s="208"/>
      <c r="T25" s="208"/>
      <c r="U25" s="208"/>
      <c r="V25" s="208"/>
      <c r="W25" s="208"/>
      <c r="X25" s="208"/>
      <c r="Y25" s="211"/>
      <c r="Z25" s="208">
        <f t="shared" si="0"/>
        <v>27902452</v>
      </c>
      <c r="AA25" s="569"/>
    </row>
    <row r="26" spans="1:27" ht="24.75" customHeight="1">
      <c r="A26" s="563"/>
      <c r="B26" s="566"/>
      <c r="C26" s="258" t="s">
        <v>957</v>
      </c>
      <c r="D26" s="208"/>
      <c r="E26" s="208"/>
      <c r="F26" s="208"/>
      <c r="G26" s="208"/>
      <c r="H26" s="208"/>
      <c r="I26" s="221">
        <v>28962651</v>
      </c>
      <c r="J26" s="208"/>
      <c r="K26" s="208"/>
      <c r="L26" s="208"/>
      <c r="M26" s="208"/>
      <c r="N26" s="208"/>
      <c r="O26" s="208"/>
      <c r="P26" s="208"/>
      <c r="Q26" s="208"/>
      <c r="R26" s="208"/>
      <c r="S26" s="208"/>
      <c r="T26" s="208"/>
      <c r="U26" s="208"/>
      <c r="V26" s="208"/>
      <c r="W26" s="208"/>
      <c r="X26" s="208"/>
      <c r="Y26" s="211"/>
      <c r="Z26" s="208">
        <f t="shared" si="0"/>
        <v>28962651</v>
      </c>
      <c r="AA26" s="569"/>
    </row>
    <row r="27" spans="1:27" ht="24.75" customHeight="1">
      <c r="A27" s="563"/>
      <c r="B27" s="566"/>
      <c r="C27" s="258" t="s">
        <v>958</v>
      </c>
      <c r="D27" s="208"/>
      <c r="E27" s="208"/>
      <c r="F27" s="208"/>
      <c r="G27" s="208"/>
      <c r="H27" s="208"/>
      <c r="I27" s="221">
        <v>0</v>
      </c>
      <c r="J27" s="208"/>
      <c r="K27" s="208"/>
      <c r="L27" s="208"/>
      <c r="M27" s="208"/>
      <c r="N27" s="208"/>
      <c r="O27" s="208"/>
      <c r="P27" s="208"/>
      <c r="Q27" s="208"/>
      <c r="R27" s="208"/>
      <c r="S27" s="208"/>
      <c r="T27" s="208"/>
      <c r="U27" s="208"/>
      <c r="V27" s="208"/>
      <c r="W27" s="208"/>
      <c r="X27" s="208"/>
      <c r="Y27" s="211"/>
      <c r="Z27" s="208">
        <f t="shared" si="0"/>
        <v>0</v>
      </c>
      <c r="AA27" s="569"/>
    </row>
    <row r="28" spans="1:27" ht="24.75" customHeight="1" thickBot="1">
      <c r="A28" s="564"/>
      <c r="B28" s="567"/>
      <c r="C28" s="259" t="s">
        <v>959</v>
      </c>
      <c r="D28" s="209"/>
      <c r="E28" s="209"/>
      <c r="F28" s="209"/>
      <c r="G28" s="209"/>
      <c r="H28" s="209"/>
      <c r="I28" s="222">
        <v>0</v>
      </c>
      <c r="J28" s="209"/>
      <c r="K28" s="209"/>
      <c r="L28" s="209"/>
      <c r="M28" s="209"/>
      <c r="N28" s="209"/>
      <c r="O28" s="209"/>
      <c r="P28" s="209"/>
      <c r="Q28" s="209"/>
      <c r="R28" s="209"/>
      <c r="S28" s="209"/>
      <c r="T28" s="209"/>
      <c r="U28" s="209"/>
      <c r="V28" s="209"/>
      <c r="W28" s="209"/>
      <c r="X28" s="209"/>
      <c r="Y28" s="212"/>
      <c r="Z28" s="209">
        <f t="shared" si="0"/>
        <v>0</v>
      </c>
      <c r="AA28" s="570"/>
    </row>
    <row r="29" spans="1:27" ht="24.75" customHeight="1">
      <c r="A29" s="562" t="s">
        <v>732</v>
      </c>
      <c r="B29" s="565" t="s">
        <v>962</v>
      </c>
      <c r="C29" s="256" t="s">
        <v>954</v>
      </c>
      <c r="D29" s="207"/>
      <c r="E29" s="207"/>
      <c r="F29" s="207"/>
      <c r="G29" s="207"/>
      <c r="H29" s="207"/>
      <c r="I29" s="207"/>
      <c r="J29" s="207"/>
      <c r="K29" s="207"/>
      <c r="L29" s="207"/>
      <c r="M29" s="207"/>
      <c r="N29" s="207"/>
      <c r="O29" s="207"/>
      <c r="P29" s="207"/>
      <c r="Q29" s="207"/>
      <c r="R29" s="207"/>
      <c r="S29" s="207"/>
      <c r="T29" s="207"/>
      <c r="U29" s="218">
        <v>238573549</v>
      </c>
      <c r="V29" s="207"/>
      <c r="W29" s="207"/>
      <c r="X29" s="207"/>
      <c r="Y29" s="210"/>
      <c r="Z29" s="207">
        <f t="shared" si="0"/>
        <v>238573549</v>
      </c>
      <c r="AA29" s="568">
        <f>SUM(Z29:Z34)</f>
        <v>1100906069</v>
      </c>
    </row>
    <row r="30" spans="1:27" ht="24.75" customHeight="1">
      <c r="A30" s="563"/>
      <c r="B30" s="566"/>
      <c r="C30" s="258" t="s">
        <v>955</v>
      </c>
      <c r="D30" s="208"/>
      <c r="E30" s="208"/>
      <c r="F30" s="208"/>
      <c r="G30" s="208"/>
      <c r="H30" s="208"/>
      <c r="I30" s="208"/>
      <c r="J30" s="208"/>
      <c r="K30" s="208"/>
      <c r="L30" s="208"/>
      <c r="M30" s="208"/>
      <c r="N30" s="208"/>
      <c r="O30" s="208"/>
      <c r="P30" s="208"/>
      <c r="Q30" s="208"/>
      <c r="R30" s="208"/>
      <c r="S30" s="208"/>
      <c r="T30" s="208"/>
      <c r="U30" s="221">
        <v>240746034</v>
      </c>
      <c r="V30" s="208"/>
      <c r="W30" s="208"/>
      <c r="X30" s="208"/>
      <c r="Y30" s="211"/>
      <c r="Z30" s="208">
        <f t="shared" si="0"/>
        <v>240746034</v>
      </c>
      <c r="AA30" s="569"/>
    </row>
    <row r="31" spans="1:27" ht="24.75" customHeight="1">
      <c r="A31" s="563"/>
      <c r="B31" s="566"/>
      <c r="C31" s="258" t="s">
        <v>956</v>
      </c>
      <c r="D31" s="208"/>
      <c r="E31" s="208"/>
      <c r="F31" s="208"/>
      <c r="G31" s="208"/>
      <c r="H31" s="208"/>
      <c r="I31" s="208"/>
      <c r="J31" s="208"/>
      <c r="K31" s="208"/>
      <c r="L31" s="208"/>
      <c r="M31" s="208"/>
      <c r="N31" s="208"/>
      <c r="O31" s="208"/>
      <c r="P31" s="208"/>
      <c r="Q31" s="208"/>
      <c r="R31" s="208"/>
      <c r="S31" s="208"/>
      <c r="T31" s="208"/>
      <c r="U31" s="221">
        <v>243001074</v>
      </c>
      <c r="V31" s="208"/>
      <c r="W31" s="208"/>
      <c r="X31" s="208"/>
      <c r="Y31" s="211"/>
      <c r="Z31" s="208">
        <f t="shared" si="0"/>
        <v>243001074</v>
      </c>
      <c r="AA31" s="569"/>
    </row>
    <row r="32" spans="1:27" ht="24.75" customHeight="1">
      <c r="A32" s="563"/>
      <c r="B32" s="566"/>
      <c r="C32" s="258" t="s">
        <v>957</v>
      </c>
      <c r="D32" s="208"/>
      <c r="E32" s="208"/>
      <c r="F32" s="208"/>
      <c r="G32" s="208"/>
      <c r="H32" s="208"/>
      <c r="I32" s="208"/>
      <c r="J32" s="208"/>
      <c r="K32" s="208"/>
      <c r="L32" s="208"/>
      <c r="M32" s="208"/>
      <c r="N32" s="208"/>
      <c r="O32" s="208"/>
      <c r="P32" s="208"/>
      <c r="Q32" s="208"/>
      <c r="R32" s="208"/>
      <c r="S32" s="208"/>
      <c r="T32" s="208"/>
      <c r="U32" s="221">
        <v>243326217</v>
      </c>
      <c r="V32" s="208"/>
      <c r="W32" s="208"/>
      <c r="X32" s="208"/>
      <c r="Y32" s="211"/>
      <c r="Z32" s="208">
        <f t="shared" si="0"/>
        <v>243326217</v>
      </c>
      <c r="AA32" s="569"/>
    </row>
    <row r="33" spans="1:27" ht="24.75" customHeight="1">
      <c r="A33" s="563"/>
      <c r="B33" s="566"/>
      <c r="C33" s="258" t="s">
        <v>958</v>
      </c>
      <c r="D33" s="208"/>
      <c r="E33" s="208"/>
      <c r="F33" s="208"/>
      <c r="G33" s="208"/>
      <c r="H33" s="208"/>
      <c r="I33" s="208"/>
      <c r="J33" s="208"/>
      <c r="K33" s="208"/>
      <c r="L33" s="208"/>
      <c r="M33" s="208"/>
      <c r="N33" s="208"/>
      <c r="O33" s="208"/>
      <c r="P33" s="208"/>
      <c r="Q33" s="208"/>
      <c r="R33" s="208"/>
      <c r="S33" s="208"/>
      <c r="T33" s="208"/>
      <c r="U33" s="221">
        <v>66368594</v>
      </c>
      <c r="V33" s="208"/>
      <c r="W33" s="208"/>
      <c r="X33" s="208"/>
      <c r="Y33" s="211"/>
      <c r="Z33" s="208">
        <f t="shared" si="0"/>
        <v>66368594</v>
      </c>
      <c r="AA33" s="569"/>
    </row>
    <row r="34" spans="1:27" ht="24.75" customHeight="1" thickBot="1">
      <c r="A34" s="564"/>
      <c r="B34" s="567"/>
      <c r="C34" s="259" t="s">
        <v>959</v>
      </c>
      <c r="D34" s="209"/>
      <c r="E34" s="209"/>
      <c r="F34" s="209"/>
      <c r="G34" s="209"/>
      <c r="H34" s="209"/>
      <c r="I34" s="209"/>
      <c r="J34" s="209"/>
      <c r="K34" s="209"/>
      <c r="L34" s="209"/>
      <c r="M34" s="209"/>
      <c r="N34" s="209"/>
      <c r="O34" s="209"/>
      <c r="P34" s="209"/>
      <c r="Q34" s="209"/>
      <c r="R34" s="209"/>
      <c r="S34" s="209"/>
      <c r="T34" s="209"/>
      <c r="U34" s="221">
        <v>68890601</v>
      </c>
      <c r="V34" s="209"/>
      <c r="W34" s="209"/>
      <c r="X34" s="209"/>
      <c r="Y34" s="212"/>
      <c r="Z34" s="209">
        <f t="shared" si="0"/>
        <v>68890601</v>
      </c>
      <c r="AA34" s="570"/>
    </row>
    <row r="35" spans="1:27" ht="24.75" customHeight="1">
      <c r="A35" s="562" t="s">
        <v>731</v>
      </c>
      <c r="B35" s="565" t="s">
        <v>963</v>
      </c>
      <c r="C35" s="256" t="s">
        <v>954</v>
      </c>
      <c r="D35" s="207"/>
      <c r="E35" s="207"/>
      <c r="F35" s="218">
        <v>340518754.39999998</v>
      </c>
      <c r="G35" s="207"/>
      <c r="H35" s="207"/>
      <c r="I35" s="207"/>
      <c r="J35" s="207"/>
      <c r="K35" s="207"/>
      <c r="L35" s="207"/>
      <c r="M35" s="207"/>
      <c r="N35" s="207"/>
      <c r="O35" s="207"/>
      <c r="P35" s="207"/>
      <c r="Q35" s="207"/>
      <c r="R35" s="207"/>
      <c r="S35" s="207"/>
      <c r="T35" s="207"/>
      <c r="U35" s="207"/>
      <c r="V35" s="207"/>
      <c r="W35" s="207"/>
      <c r="X35" s="207"/>
      <c r="Y35" s="210"/>
      <c r="Z35" s="207">
        <f t="shared" si="0"/>
        <v>340518754.39999998</v>
      </c>
      <c r="AA35" s="568">
        <f>SUM(Z35:Z40)</f>
        <v>1706522264.8</v>
      </c>
    </row>
    <row r="36" spans="1:27" ht="24.75" customHeight="1">
      <c r="A36" s="563"/>
      <c r="B36" s="566"/>
      <c r="C36" s="258" t="s">
        <v>955</v>
      </c>
      <c r="D36" s="208"/>
      <c r="E36" s="208"/>
      <c r="F36" s="221">
        <v>340663828</v>
      </c>
      <c r="G36" s="208"/>
      <c r="H36" s="208"/>
      <c r="I36" s="208"/>
      <c r="J36" s="208"/>
      <c r="K36" s="208"/>
      <c r="L36" s="208"/>
      <c r="M36" s="208"/>
      <c r="N36" s="208"/>
      <c r="O36" s="208"/>
      <c r="P36" s="208"/>
      <c r="Q36" s="208"/>
      <c r="R36" s="208"/>
      <c r="S36" s="208"/>
      <c r="T36" s="208"/>
      <c r="U36" s="208"/>
      <c r="V36" s="208"/>
      <c r="W36" s="208"/>
      <c r="X36" s="208"/>
      <c r="Y36" s="211"/>
      <c r="Z36" s="208">
        <f t="shared" si="0"/>
        <v>340663828</v>
      </c>
      <c r="AA36" s="569"/>
    </row>
    <row r="37" spans="1:27" ht="24.75" customHeight="1">
      <c r="A37" s="563"/>
      <c r="B37" s="566"/>
      <c r="C37" s="258" t="s">
        <v>956</v>
      </c>
      <c r="D37" s="208"/>
      <c r="E37" s="208"/>
      <c r="F37" s="221">
        <v>347668917</v>
      </c>
      <c r="G37" s="208"/>
      <c r="H37" s="208"/>
      <c r="I37" s="208"/>
      <c r="J37" s="208"/>
      <c r="K37" s="208"/>
      <c r="L37" s="208"/>
      <c r="M37" s="208"/>
      <c r="N37" s="208"/>
      <c r="O37" s="208"/>
      <c r="P37" s="208"/>
      <c r="Q37" s="208"/>
      <c r="R37" s="208"/>
      <c r="S37" s="208"/>
      <c r="T37" s="208"/>
      <c r="U37" s="208"/>
      <c r="V37" s="208"/>
      <c r="W37" s="208"/>
      <c r="X37" s="208"/>
      <c r="Y37" s="211"/>
      <c r="Z37" s="208">
        <f t="shared" ref="Z37:Z68" si="1">SUM(D37:Y37)</f>
        <v>347668917</v>
      </c>
      <c r="AA37" s="569"/>
    </row>
    <row r="38" spans="1:27" ht="24.75" customHeight="1">
      <c r="A38" s="563"/>
      <c r="B38" s="566"/>
      <c r="C38" s="258" t="s">
        <v>957</v>
      </c>
      <c r="D38" s="208"/>
      <c r="E38" s="208"/>
      <c r="F38" s="221">
        <v>348907442.39999998</v>
      </c>
      <c r="G38" s="208"/>
      <c r="H38" s="208"/>
      <c r="I38" s="208"/>
      <c r="J38" s="208"/>
      <c r="K38" s="208"/>
      <c r="L38" s="208"/>
      <c r="M38" s="208"/>
      <c r="N38" s="208"/>
      <c r="O38" s="208"/>
      <c r="P38" s="208"/>
      <c r="Q38" s="208"/>
      <c r="R38" s="208"/>
      <c r="S38" s="208"/>
      <c r="T38" s="208"/>
      <c r="U38" s="208"/>
      <c r="V38" s="208"/>
      <c r="W38" s="208"/>
      <c r="X38" s="208"/>
      <c r="Y38" s="211"/>
      <c r="Z38" s="208">
        <f t="shared" si="1"/>
        <v>348907442.39999998</v>
      </c>
      <c r="AA38" s="569"/>
    </row>
    <row r="39" spans="1:27" ht="24.75" customHeight="1">
      <c r="A39" s="563"/>
      <c r="B39" s="566"/>
      <c r="C39" s="258" t="s">
        <v>958</v>
      </c>
      <c r="D39" s="208"/>
      <c r="E39" s="208"/>
      <c r="F39" s="221">
        <v>161316645</v>
      </c>
      <c r="G39" s="208"/>
      <c r="H39" s="208"/>
      <c r="I39" s="208"/>
      <c r="J39" s="208"/>
      <c r="K39" s="208"/>
      <c r="L39" s="208"/>
      <c r="M39" s="208"/>
      <c r="N39" s="208"/>
      <c r="O39" s="208"/>
      <c r="P39" s="208"/>
      <c r="Q39" s="208"/>
      <c r="R39" s="208"/>
      <c r="S39" s="208"/>
      <c r="T39" s="208"/>
      <c r="U39" s="208"/>
      <c r="V39" s="208"/>
      <c r="W39" s="208"/>
      <c r="X39" s="208"/>
      <c r="Y39" s="211"/>
      <c r="Z39" s="208">
        <f t="shared" si="1"/>
        <v>161316645</v>
      </c>
      <c r="AA39" s="569"/>
    </row>
    <row r="40" spans="1:27" ht="24.75" customHeight="1" thickBot="1">
      <c r="A40" s="564"/>
      <c r="B40" s="567"/>
      <c r="C40" s="259" t="s">
        <v>959</v>
      </c>
      <c r="D40" s="209"/>
      <c r="E40" s="209"/>
      <c r="F40" s="222">
        <v>167446678</v>
      </c>
      <c r="G40" s="209"/>
      <c r="H40" s="209"/>
      <c r="I40" s="209"/>
      <c r="J40" s="209"/>
      <c r="K40" s="209"/>
      <c r="L40" s="209"/>
      <c r="M40" s="209"/>
      <c r="N40" s="209"/>
      <c r="O40" s="209"/>
      <c r="P40" s="209"/>
      <c r="Q40" s="209"/>
      <c r="R40" s="209"/>
      <c r="S40" s="209"/>
      <c r="T40" s="209"/>
      <c r="U40" s="209"/>
      <c r="V40" s="209"/>
      <c r="W40" s="209"/>
      <c r="X40" s="209"/>
      <c r="Y40" s="212"/>
      <c r="Z40" s="209">
        <f t="shared" si="1"/>
        <v>167446678</v>
      </c>
      <c r="AA40" s="570"/>
    </row>
    <row r="41" spans="1:27" ht="24.75" customHeight="1">
      <c r="A41" s="562" t="s">
        <v>730</v>
      </c>
      <c r="B41" s="565" t="s">
        <v>964</v>
      </c>
      <c r="C41" s="256" t="s">
        <v>954</v>
      </c>
      <c r="D41" s="207"/>
      <c r="E41" s="207"/>
      <c r="F41" s="207"/>
      <c r="G41" s="207"/>
      <c r="H41" s="207"/>
      <c r="I41" s="207"/>
      <c r="J41" s="207"/>
      <c r="K41" s="207"/>
      <c r="L41" s="207"/>
      <c r="M41" s="207"/>
      <c r="N41" s="207"/>
      <c r="O41" s="207"/>
      <c r="P41" s="207"/>
      <c r="Q41" s="218">
        <f>400956822*0.5</f>
        <v>200478411</v>
      </c>
      <c r="R41" s="218">
        <f>400956822*0.3</f>
        <v>120287046.59999999</v>
      </c>
      <c r="S41" s="218">
        <f>400956822*0.2</f>
        <v>80191364.400000006</v>
      </c>
      <c r="T41" s="207"/>
      <c r="U41" s="207"/>
      <c r="V41" s="207"/>
      <c r="W41" s="207"/>
      <c r="X41" s="207"/>
      <c r="Y41" s="210"/>
      <c r="Z41" s="207">
        <f t="shared" si="1"/>
        <v>400956822</v>
      </c>
      <c r="AA41" s="568">
        <f>SUM(Z41:Z46)</f>
        <v>2144347888</v>
      </c>
    </row>
    <row r="42" spans="1:27" ht="24.75" customHeight="1">
      <c r="A42" s="563"/>
      <c r="B42" s="566"/>
      <c r="C42" s="258" t="s">
        <v>955</v>
      </c>
      <c r="D42" s="208"/>
      <c r="E42" s="208"/>
      <c r="F42" s="208"/>
      <c r="G42" s="208"/>
      <c r="H42" s="208"/>
      <c r="I42" s="208"/>
      <c r="J42" s="208"/>
      <c r="K42" s="208"/>
      <c r="L42" s="208"/>
      <c r="M42" s="208"/>
      <c r="N42" s="208"/>
      <c r="O42" s="208"/>
      <c r="P42" s="208"/>
      <c r="Q42" s="221">
        <f>405492378*0.5</f>
        <v>202746189</v>
      </c>
      <c r="R42" s="221">
        <f>405492378*0.3</f>
        <v>121647713.39999999</v>
      </c>
      <c r="S42" s="221">
        <f>405492378*0.2</f>
        <v>81098475.600000009</v>
      </c>
      <c r="T42" s="208"/>
      <c r="U42" s="208"/>
      <c r="V42" s="208"/>
      <c r="W42" s="208"/>
      <c r="X42" s="208"/>
      <c r="Y42" s="211"/>
      <c r="Z42" s="208">
        <f t="shared" si="1"/>
        <v>405492378</v>
      </c>
      <c r="AA42" s="569"/>
    </row>
    <row r="43" spans="1:27" ht="24.75" customHeight="1">
      <c r="A43" s="563"/>
      <c r="B43" s="566"/>
      <c r="C43" s="258" t="s">
        <v>956</v>
      </c>
      <c r="D43" s="208"/>
      <c r="E43" s="208"/>
      <c r="F43" s="208"/>
      <c r="G43" s="208"/>
      <c r="H43" s="208"/>
      <c r="I43" s="208"/>
      <c r="J43" s="208"/>
      <c r="K43" s="208"/>
      <c r="L43" s="208"/>
      <c r="M43" s="208"/>
      <c r="N43" s="208"/>
      <c r="O43" s="208"/>
      <c r="P43" s="208"/>
      <c r="Q43" s="221">
        <f>416935356*0.5</f>
        <v>208467678</v>
      </c>
      <c r="R43" s="221">
        <f>416935356*0.3</f>
        <v>125080606.8</v>
      </c>
      <c r="S43" s="221">
        <f>416935356*0.2</f>
        <v>83387071.200000003</v>
      </c>
      <c r="T43" s="208"/>
      <c r="U43" s="208"/>
      <c r="V43" s="208"/>
      <c r="W43" s="208"/>
      <c r="X43" s="208"/>
      <c r="Y43" s="211"/>
      <c r="Z43" s="208">
        <f t="shared" si="1"/>
        <v>416935356</v>
      </c>
      <c r="AA43" s="569"/>
    </row>
    <row r="44" spans="1:27" ht="24.75" customHeight="1">
      <c r="A44" s="563"/>
      <c r="B44" s="566"/>
      <c r="C44" s="258" t="s">
        <v>957</v>
      </c>
      <c r="D44" s="208"/>
      <c r="E44" s="208"/>
      <c r="F44" s="208"/>
      <c r="G44" s="208"/>
      <c r="H44" s="208"/>
      <c r="I44" s="208"/>
      <c r="J44" s="208"/>
      <c r="K44" s="208"/>
      <c r="L44" s="208"/>
      <c r="M44" s="208"/>
      <c r="N44" s="208"/>
      <c r="O44" s="208"/>
      <c r="P44" s="208"/>
      <c r="Q44" s="221">
        <f>417419515*0.5</f>
        <v>208709757.5</v>
      </c>
      <c r="R44" s="221">
        <f>417419515*0.3</f>
        <v>125225854.5</v>
      </c>
      <c r="S44" s="221">
        <f>417419515*0.2</f>
        <v>83483903</v>
      </c>
      <c r="T44" s="208"/>
      <c r="U44" s="208"/>
      <c r="V44" s="208"/>
      <c r="W44" s="208"/>
      <c r="X44" s="208"/>
      <c r="Y44" s="211"/>
      <c r="Z44" s="208">
        <f t="shared" si="1"/>
        <v>417419515</v>
      </c>
      <c r="AA44" s="569"/>
    </row>
    <row r="45" spans="1:27" ht="24.75" customHeight="1">
      <c r="A45" s="563"/>
      <c r="B45" s="566"/>
      <c r="C45" s="258" t="s">
        <v>958</v>
      </c>
      <c r="D45" s="208"/>
      <c r="E45" s="208"/>
      <c r="F45" s="208"/>
      <c r="G45" s="208"/>
      <c r="H45" s="208"/>
      <c r="I45" s="208"/>
      <c r="J45" s="208"/>
      <c r="K45" s="208"/>
      <c r="L45" s="208"/>
      <c r="M45" s="208"/>
      <c r="N45" s="208"/>
      <c r="O45" s="208"/>
      <c r="P45" s="208"/>
      <c r="Q45" s="221">
        <f>247077437*0.5</f>
        <v>123538718.5</v>
      </c>
      <c r="R45" s="221">
        <f>247077437*0.3</f>
        <v>74123231.099999994</v>
      </c>
      <c r="S45" s="221">
        <f>247077437*0.2</f>
        <v>49415487.400000006</v>
      </c>
      <c r="T45" s="208"/>
      <c r="U45" s="208"/>
      <c r="V45" s="208"/>
      <c r="W45" s="208"/>
      <c r="X45" s="208"/>
      <c r="Y45" s="211"/>
      <c r="Z45" s="208">
        <f t="shared" si="1"/>
        <v>247077437</v>
      </c>
      <c r="AA45" s="569"/>
    </row>
    <row r="46" spans="1:27" ht="24.75" customHeight="1" thickBot="1">
      <c r="A46" s="564"/>
      <c r="B46" s="567"/>
      <c r="C46" s="259" t="s">
        <v>959</v>
      </c>
      <c r="D46" s="209"/>
      <c r="E46" s="209"/>
      <c r="F46" s="209"/>
      <c r="G46" s="209"/>
      <c r="H46" s="209"/>
      <c r="I46" s="209"/>
      <c r="J46" s="209"/>
      <c r="K46" s="209"/>
      <c r="L46" s="209"/>
      <c r="M46" s="209"/>
      <c r="N46" s="209"/>
      <c r="O46" s="209"/>
      <c r="P46" s="209"/>
      <c r="Q46" s="222">
        <f>256466380*0.5</f>
        <v>128233190</v>
      </c>
      <c r="R46" s="222">
        <f>256466380*0.3</f>
        <v>76939914</v>
      </c>
      <c r="S46" s="222">
        <f>256466380*0.2</f>
        <v>51293276</v>
      </c>
      <c r="T46" s="209"/>
      <c r="U46" s="209"/>
      <c r="V46" s="209"/>
      <c r="W46" s="209"/>
      <c r="X46" s="209"/>
      <c r="Y46" s="212"/>
      <c r="Z46" s="209">
        <f t="shared" si="1"/>
        <v>256466380</v>
      </c>
      <c r="AA46" s="570"/>
    </row>
    <row r="47" spans="1:27" ht="24.75" customHeight="1">
      <c r="A47" s="562" t="s">
        <v>729</v>
      </c>
      <c r="B47" s="565" t="s">
        <v>1084</v>
      </c>
      <c r="C47" s="256" t="s">
        <v>954</v>
      </c>
      <c r="D47" s="207"/>
      <c r="E47" s="207"/>
      <c r="F47" s="207"/>
      <c r="G47" s="207"/>
      <c r="H47" s="207"/>
      <c r="I47" s="207"/>
      <c r="J47" s="207"/>
      <c r="K47" s="207"/>
      <c r="L47" s="207"/>
      <c r="M47" s="207"/>
      <c r="N47" s="207"/>
      <c r="O47" s="207"/>
      <c r="P47" s="207"/>
      <c r="Q47" s="207"/>
      <c r="R47" s="207"/>
      <c r="S47" s="207"/>
      <c r="T47" s="207"/>
      <c r="U47" s="207"/>
      <c r="V47" s="218">
        <v>1162322218</v>
      </c>
      <c r="W47" s="207"/>
      <c r="X47" s="207"/>
      <c r="Y47" s="210"/>
      <c r="Z47" s="207">
        <f t="shared" si="1"/>
        <v>1162322218</v>
      </c>
      <c r="AA47" s="568">
        <f>SUM(Z47:Z52)</f>
        <v>5016827720</v>
      </c>
    </row>
    <row r="48" spans="1:27" ht="24.75" customHeight="1">
      <c r="A48" s="563"/>
      <c r="B48" s="566"/>
      <c r="C48" s="258" t="s">
        <v>955</v>
      </c>
      <c r="D48" s="208"/>
      <c r="E48" s="208"/>
      <c r="F48" s="208"/>
      <c r="G48" s="208"/>
      <c r="H48" s="208"/>
      <c r="I48" s="208"/>
      <c r="J48" s="208"/>
      <c r="K48" s="208"/>
      <c r="L48" s="208"/>
      <c r="M48" s="208"/>
      <c r="N48" s="208"/>
      <c r="O48" s="208"/>
      <c r="P48" s="208"/>
      <c r="Q48" s="208"/>
      <c r="R48" s="208"/>
      <c r="S48" s="208"/>
      <c r="T48" s="208"/>
      <c r="U48" s="208"/>
      <c r="V48" s="221">
        <v>1191682304</v>
      </c>
      <c r="W48" s="208"/>
      <c r="X48" s="208"/>
      <c r="Y48" s="211"/>
      <c r="Z48" s="208">
        <f t="shared" si="1"/>
        <v>1191682304</v>
      </c>
      <c r="AA48" s="569"/>
    </row>
    <row r="49" spans="1:27" ht="24.75" customHeight="1">
      <c r="A49" s="563"/>
      <c r="B49" s="566"/>
      <c r="C49" s="258" t="s">
        <v>956</v>
      </c>
      <c r="D49" s="208"/>
      <c r="E49" s="208"/>
      <c r="F49" s="208"/>
      <c r="G49" s="208"/>
      <c r="H49" s="208"/>
      <c r="I49" s="208"/>
      <c r="J49" s="208"/>
      <c r="K49" s="208"/>
      <c r="L49" s="208"/>
      <c r="M49" s="208"/>
      <c r="N49" s="208"/>
      <c r="O49" s="208"/>
      <c r="P49" s="208"/>
      <c r="Q49" s="208"/>
      <c r="R49" s="208"/>
      <c r="S49" s="208"/>
      <c r="T49" s="208"/>
      <c r="U49" s="208"/>
      <c r="V49" s="221">
        <v>1254466867</v>
      </c>
      <c r="W49" s="208"/>
      <c r="X49" s="208"/>
      <c r="Y49" s="211"/>
      <c r="Z49" s="208">
        <f t="shared" si="1"/>
        <v>1254466867</v>
      </c>
      <c r="AA49" s="569"/>
    </row>
    <row r="50" spans="1:27" ht="24.75" customHeight="1">
      <c r="A50" s="563"/>
      <c r="B50" s="566"/>
      <c r="C50" s="258" t="s">
        <v>957</v>
      </c>
      <c r="D50" s="208"/>
      <c r="E50" s="208"/>
      <c r="F50" s="208"/>
      <c r="G50" s="208"/>
      <c r="H50" s="208"/>
      <c r="I50" s="208"/>
      <c r="J50" s="208"/>
      <c r="K50" s="208"/>
      <c r="L50" s="208"/>
      <c r="M50" s="208"/>
      <c r="N50" s="208"/>
      <c r="O50" s="208"/>
      <c r="P50" s="208"/>
      <c r="Q50" s="208"/>
      <c r="R50" s="208"/>
      <c r="S50" s="208"/>
      <c r="T50" s="208"/>
      <c r="U50" s="208"/>
      <c r="V50" s="221">
        <v>566108148</v>
      </c>
      <c r="W50" s="208"/>
      <c r="X50" s="208"/>
      <c r="Y50" s="211"/>
      <c r="Z50" s="208">
        <f t="shared" si="1"/>
        <v>566108148</v>
      </c>
      <c r="AA50" s="569"/>
    </row>
    <row r="51" spans="1:27" ht="24.75" customHeight="1">
      <c r="A51" s="563"/>
      <c r="B51" s="566"/>
      <c r="C51" s="258" t="s">
        <v>958</v>
      </c>
      <c r="D51" s="208"/>
      <c r="E51" s="208"/>
      <c r="F51" s="208"/>
      <c r="G51" s="208"/>
      <c r="H51" s="208"/>
      <c r="I51" s="208"/>
      <c r="J51" s="208"/>
      <c r="K51" s="208"/>
      <c r="L51" s="208"/>
      <c r="M51" s="208"/>
      <c r="N51" s="208"/>
      <c r="O51" s="208"/>
      <c r="P51" s="208"/>
      <c r="Q51" s="208"/>
      <c r="R51" s="208"/>
      <c r="S51" s="208"/>
      <c r="T51" s="208"/>
      <c r="U51" s="208"/>
      <c r="V51" s="221">
        <v>413271925</v>
      </c>
      <c r="W51" s="208"/>
      <c r="X51" s="208"/>
      <c r="Y51" s="211"/>
      <c r="Z51" s="208">
        <f t="shared" si="1"/>
        <v>413271925</v>
      </c>
      <c r="AA51" s="569"/>
    </row>
    <row r="52" spans="1:27" ht="24.75" customHeight="1" thickBot="1">
      <c r="A52" s="564"/>
      <c r="B52" s="567"/>
      <c r="C52" s="259" t="s">
        <v>959</v>
      </c>
      <c r="D52" s="209"/>
      <c r="E52" s="209"/>
      <c r="F52" s="209"/>
      <c r="G52" s="209"/>
      <c r="H52" s="209"/>
      <c r="I52" s="209"/>
      <c r="J52" s="209"/>
      <c r="K52" s="209"/>
      <c r="L52" s="209"/>
      <c r="M52" s="209"/>
      <c r="N52" s="209"/>
      <c r="O52" s="209"/>
      <c r="P52" s="209"/>
      <c r="Q52" s="209"/>
      <c r="R52" s="209"/>
      <c r="S52" s="209"/>
      <c r="T52" s="209"/>
      <c r="U52" s="209"/>
      <c r="V52" s="222">
        <v>428976258</v>
      </c>
      <c r="W52" s="209"/>
      <c r="X52" s="209"/>
      <c r="Y52" s="212"/>
      <c r="Z52" s="209">
        <f t="shared" si="1"/>
        <v>428976258</v>
      </c>
      <c r="AA52" s="570"/>
    </row>
    <row r="53" spans="1:27" ht="24.75" customHeight="1">
      <c r="A53" s="562" t="s">
        <v>728</v>
      </c>
      <c r="B53" s="565" t="s">
        <v>965</v>
      </c>
      <c r="C53" s="256" t="s">
        <v>954</v>
      </c>
      <c r="D53" s="207"/>
      <c r="E53" s="207"/>
      <c r="F53" s="207"/>
      <c r="G53" s="207"/>
      <c r="H53" s="207"/>
      <c r="I53" s="207"/>
      <c r="J53" s="207"/>
      <c r="K53" s="207"/>
      <c r="L53" s="207"/>
      <c r="M53" s="207"/>
      <c r="N53" s="207"/>
      <c r="O53" s="207"/>
      <c r="P53" s="207"/>
      <c r="Q53" s="218">
        <v>98091933</v>
      </c>
      <c r="R53" s="207"/>
      <c r="S53" s="207"/>
      <c r="T53" s="207"/>
      <c r="U53" s="207"/>
      <c r="V53" s="207"/>
      <c r="W53" s="207"/>
      <c r="X53" s="207"/>
      <c r="Y53" s="210"/>
      <c r="Z53" s="207">
        <f t="shared" si="1"/>
        <v>98091933</v>
      </c>
      <c r="AA53" s="568">
        <f>SUM(Z53:Z58)</f>
        <v>647378866</v>
      </c>
    </row>
    <row r="54" spans="1:27" ht="24.75" customHeight="1">
      <c r="A54" s="563"/>
      <c r="B54" s="566"/>
      <c r="C54" s="258" t="s">
        <v>955</v>
      </c>
      <c r="D54" s="208"/>
      <c r="E54" s="208"/>
      <c r="F54" s="208"/>
      <c r="G54" s="208"/>
      <c r="H54" s="208"/>
      <c r="I54" s="208"/>
      <c r="J54" s="208"/>
      <c r="K54" s="208"/>
      <c r="L54" s="208"/>
      <c r="M54" s="208"/>
      <c r="N54" s="208"/>
      <c r="O54" s="208"/>
      <c r="P54" s="208"/>
      <c r="Q54" s="221">
        <v>101819426</v>
      </c>
      <c r="R54" s="208"/>
      <c r="S54" s="208"/>
      <c r="T54" s="208"/>
      <c r="U54" s="208"/>
      <c r="V54" s="208"/>
      <c r="W54" s="208"/>
      <c r="X54" s="208"/>
      <c r="Y54" s="211"/>
      <c r="Z54" s="208">
        <f t="shared" si="1"/>
        <v>101819426</v>
      </c>
      <c r="AA54" s="569"/>
    </row>
    <row r="55" spans="1:27" ht="24.75" customHeight="1">
      <c r="A55" s="563"/>
      <c r="B55" s="566"/>
      <c r="C55" s="258" t="s">
        <v>956</v>
      </c>
      <c r="D55" s="208"/>
      <c r="E55" s="208"/>
      <c r="F55" s="208"/>
      <c r="G55" s="208"/>
      <c r="H55" s="208"/>
      <c r="I55" s="208"/>
      <c r="J55" s="208"/>
      <c r="K55" s="208"/>
      <c r="L55" s="208"/>
      <c r="M55" s="208"/>
      <c r="N55" s="208"/>
      <c r="O55" s="208"/>
      <c r="P55" s="208"/>
      <c r="Q55" s="221">
        <v>105688564</v>
      </c>
      <c r="R55" s="208"/>
      <c r="S55" s="208"/>
      <c r="T55" s="208"/>
      <c r="U55" s="208"/>
      <c r="V55" s="208"/>
      <c r="W55" s="208"/>
      <c r="X55" s="208"/>
      <c r="Y55" s="211"/>
      <c r="Z55" s="208">
        <f t="shared" si="1"/>
        <v>105688564</v>
      </c>
      <c r="AA55" s="569"/>
    </row>
    <row r="56" spans="1:27" ht="24.75" customHeight="1">
      <c r="A56" s="563"/>
      <c r="B56" s="566"/>
      <c r="C56" s="258" t="s">
        <v>957</v>
      </c>
      <c r="D56" s="208"/>
      <c r="E56" s="208"/>
      <c r="F56" s="208"/>
      <c r="G56" s="208"/>
      <c r="H56" s="208"/>
      <c r="I56" s="208"/>
      <c r="J56" s="208"/>
      <c r="K56" s="208"/>
      <c r="L56" s="208"/>
      <c r="M56" s="208"/>
      <c r="N56" s="208"/>
      <c r="O56" s="208"/>
      <c r="P56" s="208"/>
      <c r="Q56" s="221">
        <v>109704730</v>
      </c>
      <c r="R56" s="208"/>
      <c r="S56" s="208"/>
      <c r="T56" s="208"/>
      <c r="U56" s="208"/>
      <c r="V56" s="208"/>
      <c r="W56" s="208"/>
      <c r="X56" s="208"/>
      <c r="Y56" s="211"/>
      <c r="Z56" s="208">
        <f t="shared" si="1"/>
        <v>109704730</v>
      </c>
      <c r="AA56" s="569"/>
    </row>
    <row r="57" spans="1:27" ht="24.75" customHeight="1">
      <c r="A57" s="563"/>
      <c r="B57" s="566"/>
      <c r="C57" s="258" t="s">
        <v>958</v>
      </c>
      <c r="D57" s="208"/>
      <c r="E57" s="208"/>
      <c r="F57" s="208"/>
      <c r="G57" s="208"/>
      <c r="H57" s="208"/>
      <c r="I57" s="208"/>
      <c r="J57" s="208"/>
      <c r="K57" s="208"/>
      <c r="L57" s="208"/>
      <c r="M57" s="208"/>
      <c r="N57" s="208"/>
      <c r="O57" s="208"/>
      <c r="P57" s="208"/>
      <c r="Q57" s="221">
        <v>113873510</v>
      </c>
      <c r="R57" s="208"/>
      <c r="S57" s="208"/>
      <c r="T57" s="208"/>
      <c r="U57" s="208"/>
      <c r="V57" s="208"/>
      <c r="W57" s="208"/>
      <c r="X57" s="208"/>
      <c r="Y57" s="211"/>
      <c r="Z57" s="208">
        <f t="shared" si="1"/>
        <v>113873510</v>
      </c>
      <c r="AA57" s="569"/>
    </row>
    <row r="58" spans="1:27" ht="24.75" customHeight="1" thickBot="1">
      <c r="A58" s="564"/>
      <c r="B58" s="567"/>
      <c r="C58" s="259" t="s">
        <v>959</v>
      </c>
      <c r="D58" s="209"/>
      <c r="E58" s="209"/>
      <c r="F58" s="209"/>
      <c r="G58" s="209"/>
      <c r="H58" s="209"/>
      <c r="I58" s="209"/>
      <c r="J58" s="209"/>
      <c r="K58" s="209"/>
      <c r="L58" s="209"/>
      <c r="M58" s="209"/>
      <c r="N58" s="209"/>
      <c r="O58" s="209"/>
      <c r="P58" s="209"/>
      <c r="Q58" s="222">
        <v>118200703</v>
      </c>
      <c r="R58" s="209"/>
      <c r="S58" s="209"/>
      <c r="T58" s="209"/>
      <c r="U58" s="209"/>
      <c r="V58" s="209"/>
      <c r="W58" s="209"/>
      <c r="X58" s="209"/>
      <c r="Y58" s="212"/>
      <c r="Z58" s="209">
        <f t="shared" si="1"/>
        <v>118200703</v>
      </c>
      <c r="AA58" s="570"/>
    </row>
    <row r="59" spans="1:27" ht="24.75" customHeight="1">
      <c r="A59" s="562" t="s">
        <v>727</v>
      </c>
      <c r="B59" s="565" t="s">
        <v>1085</v>
      </c>
      <c r="C59" s="256" t="s">
        <v>954</v>
      </c>
      <c r="D59" s="207"/>
      <c r="E59" s="218">
        <v>473825641</v>
      </c>
      <c r="F59" s="207"/>
      <c r="G59" s="207"/>
      <c r="H59" s="207"/>
      <c r="I59" s="207"/>
      <c r="J59" s="207"/>
      <c r="K59" s="207"/>
      <c r="L59" s="207"/>
      <c r="M59" s="207"/>
      <c r="N59" s="207"/>
      <c r="O59" s="207"/>
      <c r="P59" s="207"/>
      <c r="Q59" s="207"/>
      <c r="R59" s="207"/>
      <c r="S59" s="207"/>
      <c r="T59" s="207"/>
      <c r="U59" s="207"/>
      <c r="V59" s="207"/>
      <c r="W59" s="207"/>
      <c r="X59" s="207"/>
      <c r="Y59" s="210"/>
      <c r="Z59" s="213">
        <f t="shared" si="1"/>
        <v>473825641</v>
      </c>
      <c r="AA59" s="568">
        <f>SUM(Z59:Z64)</f>
        <v>1823036875</v>
      </c>
    </row>
    <row r="60" spans="1:27" ht="24.75" customHeight="1">
      <c r="A60" s="563"/>
      <c r="B60" s="566"/>
      <c r="C60" s="258" t="s">
        <v>955</v>
      </c>
      <c r="D60" s="208"/>
      <c r="E60" s="221">
        <v>480362454</v>
      </c>
      <c r="F60" s="208"/>
      <c r="G60" s="208"/>
      <c r="H60" s="208"/>
      <c r="I60" s="208"/>
      <c r="J60" s="208"/>
      <c r="K60" s="208"/>
      <c r="L60" s="208"/>
      <c r="M60" s="208"/>
      <c r="N60" s="208"/>
      <c r="O60" s="208"/>
      <c r="P60" s="208"/>
      <c r="Q60" s="208"/>
      <c r="R60" s="208"/>
      <c r="S60" s="208"/>
      <c r="T60" s="208"/>
      <c r="U60" s="208"/>
      <c r="V60" s="208"/>
      <c r="W60" s="208"/>
      <c r="X60" s="208"/>
      <c r="Y60" s="211"/>
      <c r="Z60" s="214">
        <f t="shared" si="1"/>
        <v>480362454</v>
      </c>
      <c r="AA60" s="569"/>
    </row>
    <row r="61" spans="1:27" ht="24.75" customHeight="1">
      <c r="A61" s="563"/>
      <c r="B61" s="566"/>
      <c r="C61" s="258" t="s">
        <v>956</v>
      </c>
      <c r="D61" s="208"/>
      <c r="E61" s="221">
        <v>483267521</v>
      </c>
      <c r="F61" s="208"/>
      <c r="G61" s="208"/>
      <c r="H61" s="208"/>
      <c r="I61" s="208"/>
      <c r="J61" s="208"/>
      <c r="K61" s="208"/>
      <c r="L61" s="208"/>
      <c r="M61" s="208"/>
      <c r="N61" s="208"/>
      <c r="O61" s="208"/>
      <c r="P61" s="208"/>
      <c r="Q61" s="208"/>
      <c r="R61" s="208"/>
      <c r="S61" s="208"/>
      <c r="T61" s="208"/>
      <c r="U61" s="208"/>
      <c r="V61" s="208"/>
      <c r="W61" s="208"/>
      <c r="X61" s="208"/>
      <c r="Y61" s="211"/>
      <c r="Z61" s="214">
        <f t="shared" si="1"/>
        <v>483267521</v>
      </c>
      <c r="AA61" s="569"/>
    </row>
    <row r="62" spans="1:27" ht="24.75" customHeight="1">
      <c r="A62" s="563"/>
      <c r="B62" s="566"/>
      <c r="C62" s="258" t="s">
        <v>957</v>
      </c>
      <c r="D62" s="208"/>
      <c r="E62" s="221">
        <v>274312801</v>
      </c>
      <c r="F62" s="208"/>
      <c r="G62" s="208"/>
      <c r="H62" s="208"/>
      <c r="I62" s="208"/>
      <c r="J62" s="208"/>
      <c r="K62" s="208"/>
      <c r="L62" s="208"/>
      <c r="M62" s="208"/>
      <c r="N62" s="208"/>
      <c r="O62" s="208"/>
      <c r="P62" s="208"/>
      <c r="Q62" s="208"/>
      <c r="R62" s="208"/>
      <c r="S62" s="208"/>
      <c r="T62" s="208"/>
      <c r="U62" s="208"/>
      <c r="V62" s="208"/>
      <c r="W62" s="208"/>
      <c r="X62" s="208"/>
      <c r="Y62" s="211"/>
      <c r="Z62" s="214">
        <f t="shared" si="1"/>
        <v>274312801</v>
      </c>
      <c r="AA62" s="569"/>
    </row>
    <row r="63" spans="1:27" ht="24.75" customHeight="1">
      <c r="A63" s="563"/>
      <c r="B63" s="566"/>
      <c r="C63" s="258" t="s">
        <v>958</v>
      </c>
      <c r="D63" s="208"/>
      <c r="E63" s="221">
        <v>54596888</v>
      </c>
      <c r="F63" s="208"/>
      <c r="G63" s="208"/>
      <c r="H63" s="208"/>
      <c r="I63" s="208"/>
      <c r="J63" s="208"/>
      <c r="K63" s="208"/>
      <c r="L63" s="208"/>
      <c r="M63" s="208"/>
      <c r="N63" s="208"/>
      <c r="O63" s="208"/>
      <c r="P63" s="208"/>
      <c r="Q63" s="208"/>
      <c r="R63" s="208"/>
      <c r="S63" s="208"/>
      <c r="T63" s="208"/>
      <c r="U63" s="208"/>
      <c r="V63" s="208"/>
      <c r="W63" s="208"/>
      <c r="X63" s="208"/>
      <c r="Y63" s="211"/>
      <c r="Z63" s="214">
        <f t="shared" si="1"/>
        <v>54596888</v>
      </c>
      <c r="AA63" s="569"/>
    </row>
    <row r="64" spans="1:27" ht="24.75" customHeight="1" thickBot="1">
      <c r="A64" s="564"/>
      <c r="B64" s="567"/>
      <c r="C64" s="259" t="s">
        <v>959</v>
      </c>
      <c r="D64" s="209"/>
      <c r="E64" s="222">
        <v>56671570</v>
      </c>
      <c r="F64" s="209"/>
      <c r="G64" s="209"/>
      <c r="H64" s="209"/>
      <c r="I64" s="209"/>
      <c r="J64" s="209"/>
      <c r="K64" s="209"/>
      <c r="L64" s="209"/>
      <c r="M64" s="209"/>
      <c r="N64" s="209"/>
      <c r="O64" s="209"/>
      <c r="P64" s="209"/>
      <c r="Q64" s="209"/>
      <c r="R64" s="209"/>
      <c r="S64" s="209"/>
      <c r="T64" s="209"/>
      <c r="U64" s="209"/>
      <c r="V64" s="209"/>
      <c r="W64" s="209"/>
      <c r="X64" s="209"/>
      <c r="Y64" s="212"/>
      <c r="Z64" s="215">
        <f t="shared" si="1"/>
        <v>56671570</v>
      </c>
      <c r="AA64" s="570"/>
    </row>
    <row r="65" spans="1:27" ht="24.75" customHeight="1">
      <c r="A65" s="562" t="s">
        <v>726</v>
      </c>
      <c r="B65" s="565" t="s">
        <v>966</v>
      </c>
      <c r="C65" s="256" t="s">
        <v>954</v>
      </c>
      <c r="D65" s="207"/>
      <c r="E65" s="207"/>
      <c r="F65" s="207"/>
      <c r="G65" s="218">
        <v>131496267</v>
      </c>
      <c r="H65" s="207"/>
      <c r="I65" s="207"/>
      <c r="J65" s="207"/>
      <c r="K65" s="207"/>
      <c r="L65" s="207"/>
      <c r="M65" s="207"/>
      <c r="N65" s="207"/>
      <c r="O65" s="207"/>
      <c r="P65" s="207"/>
      <c r="Q65" s="207"/>
      <c r="R65" s="207"/>
      <c r="S65" s="207"/>
      <c r="T65" s="207"/>
      <c r="U65" s="207"/>
      <c r="V65" s="207"/>
      <c r="W65" s="207"/>
      <c r="X65" s="207"/>
      <c r="Y65" s="210"/>
      <c r="Z65" s="213">
        <f t="shared" si="1"/>
        <v>131496267</v>
      </c>
      <c r="AA65" s="568">
        <f>SUM(Z65:Z70)</f>
        <v>867837974</v>
      </c>
    </row>
    <row r="66" spans="1:27" ht="24.75" customHeight="1">
      <c r="A66" s="563"/>
      <c r="B66" s="566"/>
      <c r="C66" s="258" t="s">
        <v>955</v>
      </c>
      <c r="D66" s="208"/>
      <c r="E66" s="208"/>
      <c r="F66" s="208"/>
      <c r="G66" s="221">
        <v>136493125</v>
      </c>
      <c r="H66" s="208"/>
      <c r="I66" s="208"/>
      <c r="J66" s="208"/>
      <c r="K66" s="208"/>
      <c r="L66" s="208"/>
      <c r="M66" s="208"/>
      <c r="N66" s="208"/>
      <c r="O66" s="208"/>
      <c r="P66" s="208"/>
      <c r="Q66" s="208"/>
      <c r="R66" s="208"/>
      <c r="S66" s="208"/>
      <c r="T66" s="208"/>
      <c r="U66" s="208"/>
      <c r="V66" s="208"/>
      <c r="W66" s="208"/>
      <c r="X66" s="208"/>
      <c r="Y66" s="211"/>
      <c r="Z66" s="214">
        <f t="shared" si="1"/>
        <v>136493125</v>
      </c>
      <c r="AA66" s="569"/>
    </row>
    <row r="67" spans="1:27" ht="24.75" customHeight="1">
      <c r="A67" s="563"/>
      <c r="B67" s="566"/>
      <c r="C67" s="258" t="s">
        <v>956</v>
      </c>
      <c r="D67" s="208"/>
      <c r="E67" s="208"/>
      <c r="F67" s="208"/>
      <c r="G67" s="221">
        <v>141679864</v>
      </c>
      <c r="H67" s="208"/>
      <c r="I67" s="208"/>
      <c r="J67" s="208"/>
      <c r="K67" s="208"/>
      <c r="L67" s="208"/>
      <c r="M67" s="208"/>
      <c r="N67" s="208"/>
      <c r="O67" s="208"/>
      <c r="P67" s="208"/>
      <c r="Q67" s="208"/>
      <c r="R67" s="208"/>
      <c r="S67" s="208"/>
      <c r="T67" s="208"/>
      <c r="U67" s="208"/>
      <c r="V67" s="208"/>
      <c r="W67" s="208"/>
      <c r="X67" s="208"/>
      <c r="Y67" s="211"/>
      <c r="Z67" s="214">
        <f t="shared" si="1"/>
        <v>141679864</v>
      </c>
      <c r="AA67" s="569"/>
    </row>
    <row r="68" spans="1:27" ht="24.75" customHeight="1">
      <c r="A68" s="563"/>
      <c r="B68" s="566"/>
      <c r="C68" s="258" t="s">
        <v>957</v>
      </c>
      <c r="D68" s="208"/>
      <c r="E68" s="208"/>
      <c r="F68" s="208"/>
      <c r="G68" s="221">
        <v>147063699</v>
      </c>
      <c r="H68" s="208"/>
      <c r="I68" s="208"/>
      <c r="J68" s="208"/>
      <c r="K68" s="208"/>
      <c r="L68" s="208"/>
      <c r="M68" s="208"/>
      <c r="N68" s="208"/>
      <c r="O68" s="208"/>
      <c r="P68" s="208"/>
      <c r="Q68" s="208"/>
      <c r="R68" s="208"/>
      <c r="S68" s="208"/>
      <c r="T68" s="208"/>
      <c r="U68" s="208"/>
      <c r="V68" s="208"/>
      <c r="W68" s="208"/>
      <c r="X68" s="208"/>
      <c r="Y68" s="211"/>
      <c r="Z68" s="214">
        <f t="shared" si="1"/>
        <v>147063699</v>
      </c>
      <c r="AA68" s="569"/>
    </row>
    <row r="69" spans="1:27" ht="24.75" customHeight="1">
      <c r="A69" s="563"/>
      <c r="B69" s="566"/>
      <c r="C69" s="258" t="s">
        <v>958</v>
      </c>
      <c r="D69" s="208"/>
      <c r="E69" s="208"/>
      <c r="F69" s="208"/>
      <c r="G69" s="221">
        <v>152652119</v>
      </c>
      <c r="H69" s="208"/>
      <c r="I69" s="208"/>
      <c r="J69" s="208"/>
      <c r="K69" s="208"/>
      <c r="L69" s="208"/>
      <c r="M69" s="208"/>
      <c r="N69" s="208"/>
      <c r="O69" s="208"/>
      <c r="P69" s="208"/>
      <c r="Q69" s="208"/>
      <c r="R69" s="208"/>
      <c r="S69" s="208"/>
      <c r="T69" s="208"/>
      <c r="U69" s="208"/>
      <c r="V69" s="208"/>
      <c r="W69" s="208"/>
      <c r="X69" s="208"/>
      <c r="Y69" s="211"/>
      <c r="Z69" s="214">
        <f t="shared" ref="Z69:Z100" si="2">SUM(D69:Y69)</f>
        <v>152652119</v>
      </c>
      <c r="AA69" s="569"/>
    </row>
    <row r="70" spans="1:27" ht="24.75" customHeight="1" thickBot="1">
      <c r="A70" s="564"/>
      <c r="B70" s="567"/>
      <c r="C70" s="259" t="s">
        <v>959</v>
      </c>
      <c r="D70" s="209"/>
      <c r="E70" s="209"/>
      <c r="F70" s="209"/>
      <c r="G70" s="222">
        <v>158452900</v>
      </c>
      <c r="H70" s="209"/>
      <c r="I70" s="209"/>
      <c r="J70" s="209"/>
      <c r="K70" s="209"/>
      <c r="L70" s="209"/>
      <c r="M70" s="209"/>
      <c r="N70" s="209"/>
      <c r="O70" s="209"/>
      <c r="P70" s="209"/>
      <c r="Q70" s="209"/>
      <c r="R70" s="209"/>
      <c r="S70" s="209"/>
      <c r="T70" s="209"/>
      <c r="U70" s="209"/>
      <c r="V70" s="209"/>
      <c r="W70" s="209"/>
      <c r="X70" s="209"/>
      <c r="Y70" s="212"/>
      <c r="Z70" s="215">
        <f t="shared" si="2"/>
        <v>158452900</v>
      </c>
      <c r="AA70" s="570"/>
    </row>
    <row r="71" spans="1:27" ht="24.75" customHeight="1">
      <c r="A71" s="562" t="s">
        <v>725</v>
      </c>
      <c r="B71" s="565" t="s">
        <v>967</v>
      </c>
      <c r="C71" s="256" t="s">
        <v>954</v>
      </c>
      <c r="D71" s="207"/>
      <c r="E71" s="207"/>
      <c r="F71" s="207"/>
      <c r="G71" s="207"/>
      <c r="H71" s="207"/>
      <c r="I71" s="207"/>
      <c r="J71" s="207"/>
      <c r="K71" s="207"/>
      <c r="L71" s="207"/>
      <c r="M71" s="207"/>
      <c r="N71" s="207"/>
      <c r="O71" s="218">
        <v>62387486</v>
      </c>
      <c r="P71" s="207"/>
      <c r="Q71" s="207"/>
      <c r="R71" s="207"/>
      <c r="S71" s="207"/>
      <c r="T71" s="207"/>
      <c r="U71" s="207"/>
      <c r="V71" s="207"/>
      <c r="W71" s="207"/>
      <c r="X71" s="207"/>
      <c r="Y71" s="210"/>
      <c r="Z71" s="213">
        <f t="shared" si="2"/>
        <v>62387486</v>
      </c>
      <c r="AA71" s="568">
        <f>SUM(Z71:Z76)</f>
        <v>382799796</v>
      </c>
    </row>
    <row r="72" spans="1:27" ht="24.75" customHeight="1">
      <c r="A72" s="563"/>
      <c r="B72" s="566"/>
      <c r="C72" s="258" t="s">
        <v>955</v>
      </c>
      <c r="D72" s="208"/>
      <c r="E72" s="208"/>
      <c r="F72" s="208"/>
      <c r="G72" s="208"/>
      <c r="H72" s="208"/>
      <c r="I72" s="208"/>
      <c r="J72" s="208"/>
      <c r="K72" s="208"/>
      <c r="L72" s="208"/>
      <c r="M72" s="208"/>
      <c r="N72" s="208"/>
      <c r="O72" s="221">
        <v>64519128</v>
      </c>
      <c r="P72" s="208"/>
      <c r="Q72" s="208"/>
      <c r="R72" s="208"/>
      <c r="S72" s="208"/>
      <c r="T72" s="208"/>
      <c r="U72" s="208"/>
      <c r="V72" s="208"/>
      <c r="W72" s="208"/>
      <c r="X72" s="208"/>
      <c r="Y72" s="211"/>
      <c r="Z72" s="214">
        <f t="shared" si="2"/>
        <v>64519128</v>
      </c>
      <c r="AA72" s="569"/>
    </row>
    <row r="73" spans="1:27" ht="24.75" customHeight="1">
      <c r="A73" s="563"/>
      <c r="B73" s="566"/>
      <c r="C73" s="258" t="s">
        <v>956</v>
      </c>
      <c r="D73" s="208"/>
      <c r="E73" s="208"/>
      <c r="F73" s="208"/>
      <c r="G73" s="208"/>
      <c r="H73" s="208"/>
      <c r="I73" s="208"/>
      <c r="J73" s="208"/>
      <c r="K73" s="208"/>
      <c r="L73" s="208"/>
      <c r="M73" s="208"/>
      <c r="N73" s="208"/>
      <c r="O73" s="221">
        <v>60440105</v>
      </c>
      <c r="P73" s="208"/>
      <c r="Q73" s="208"/>
      <c r="R73" s="208"/>
      <c r="S73" s="208"/>
      <c r="T73" s="208"/>
      <c r="U73" s="208"/>
      <c r="V73" s="208"/>
      <c r="W73" s="208"/>
      <c r="X73" s="208"/>
      <c r="Y73" s="211"/>
      <c r="Z73" s="214">
        <f t="shared" si="2"/>
        <v>60440105</v>
      </c>
      <c r="AA73" s="569"/>
    </row>
    <row r="74" spans="1:27" ht="24.75" customHeight="1">
      <c r="A74" s="563"/>
      <c r="B74" s="566"/>
      <c r="C74" s="258" t="s">
        <v>957</v>
      </c>
      <c r="D74" s="208"/>
      <c r="E74" s="208"/>
      <c r="F74" s="208"/>
      <c r="G74" s="208"/>
      <c r="H74" s="208"/>
      <c r="I74" s="208"/>
      <c r="J74" s="208"/>
      <c r="K74" s="208"/>
      <c r="L74" s="208"/>
      <c r="M74" s="208"/>
      <c r="N74" s="208"/>
      <c r="O74" s="221">
        <v>62736829</v>
      </c>
      <c r="P74" s="208"/>
      <c r="Q74" s="208"/>
      <c r="R74" s="208"/>
      <c r="S74" s="208"/>
      <c r="T74" s="208"/>
      <c r="U74" s="208"/>
      <c r="V74" s="208"/>
      <c r="W74" s="208"/>
      <c r="X74" s="208"/>
      <c r="Y74" s="211"/>
      <c r="Z74" s="214">
        <f t="shared" si="2"/>
        <v>62736829</v>
      </c>
      <c r="AA74" s="569"/>
    </row>
    <row r="75" spans="1:27" ht="24.75" customHeight="1">
      <c r="A75" s="563"/>
      <c r="B75" s="566"/>
      <c r="C75" s="258" t="s">
        <v>958</v>
      </c>
      <c r="D75" s="208"/>
      <c r="E75" s="208"/>
      <c r="F75" s="208"/>
      <c r="G75" s="208"/>
      <c r="H75" s="208"/>
      <c r="I75" s="208"/>
      <c r="J75" s="208"/>
      <c r="K75" s="208"/>
      <c r="L75" s="208"/>
      <c r="M75" s="208"/>
      <c r="N75" s="208"/>
      <c r="O75" s="221">
        <v>65120828</v>
      </c>
      <c r="P75" s="208"/>
      <c r="Q75" s="208"/>
      <c r="R75" s="208"/>
      <c r="S75" s="208"/>
      <c r="T75" s="208"/>
      <c r="U75" s="208"/>
      <c r="V75" s="208"/>
      <c r="W75" s="208"/>
      <c r="X75" s="208"/>
      <c r="Y75" s="211"/>
      <c r="Z75" s="214">
        <f t="shared" si="2"/>
        <v>65120828</v>
      </c>
      <c r="AA75" s="569"/>
    </row>
    <row r="76" spans="1:27" ht="24.75" customHeight="1" thickBot="1">
      <c r="A76" s="564"/>
      <c r="B76" s="567"/>
      <c r="C76" s="259" t="s">
        <v>959</v>
      </c>
      <c r="D76" s="209"/>
      <c r="E76" s="209"/>
      <c r="F76" s="209"/>
      <c r="G76" s="209"/>
      <c r="H76" s="209"/>
      <c r="I76" s="209"/>
      <c r="J76" s="209"/>
      <c r="K76" s="209"/>
      <c r="L76" s="209"/>
      <c r="M76" s="209"/>
      <c r="N76" s="209"/>
      <c r="O76" s="222">
        <v>67595420</v>
      </c>
      <c r="P76" s="209"/>
      <c r="Q76" s="209"/>
      <c r="R76" s="209"/>
      <c r="S76" s="209"/>
      <c r="T76" s="209"/>
      <c r="U76" s="209"/>
      <c r="V76" s="209"/>
      <c r="W76" s="209"/>
      <c r="X76" s="209"/>
      <c r="Y76" s="212"/>
      <c r="Z76" s="215">
        <f t="shared" si="2"/>
        <v>67595420</v>
      </c>
      <c r="AA76" s="570"/>
    </row>
    <row r="77" spans="1:27" ht="24.75" customHeight="1">
      <c r="A77" s="562" t="s">
        <v>724</v>
      </c>
      <c r="B77" s="565" t="s">
        <v>968</v>
      </c>
      <c r="C77" s="256" t="s">
        <v>954</v>
      </c>
      <c r="D77" s="207"/>
      <c r="E77" s="207"/>
      <c r="F77" s="207"/>
      <c r="G77" s="207"/>
      <c r="H77" s="218">
        <v>755375741.39999998</v>
      </c>
      <c r="I77" s="207"/>
      <c r="J77" s="207"/>
      <c r="K77" s="207"/>
      <c r="L77" s="207"/>
      <c r="M77" s="207"/>
      <c r="N77" s="207"/>
      <c r="O77" s="207"/>
      <c r="P77" s="207"/>
      <c r="Q77" s="207"/>
      <c r="R77" s="207"/>
      <c r="S77" s="207"/>
      <c r="T77" s="207"/>
      <c r="U77" s="207"/>
      <c r="V77" s="207"/>
      <c r="W77" s="207"/>
      <c r="X77" s="207"/>
      <c r="Y77" s="210"/>
      <c r="Z77" s="213">
        <f t="shared" si="2"/>
        <v>755375741.39999998</v>
      </c>
      <c r="AA77" s="568">
        <f>SUM(Z77:Z82)</f>
        <v>4383722860.8000002</v>
      </c>
    </row>
    <row r="78" spans="1:27" ht="24.75" customHeight="1">
      <c r="A78" s="563"/>
      <c r="B78" s="566"/>
      <c r="C78" s="258" t="s">
        <v>955</v>
      </c>
      <c r="D78" s="208"/>
      <c r="E78" s="208"/>
      <c r="F78" s="208"/>
      <c r="G78" s="208"/>
      <c r="H78" s="221">
        <v>778055379</v>
      </c>
      <c r="I78" s="208"/>
      <c r="J78" s="208"/>
      <c r="K78" s="208"/>
      <c r="L78" s="208"/>
      <c r="M78" s="208"/>
      <c r="N78" s="208"/>
      <c r="O78" s="208"/>
      <c r="P78" s="208"/>
      <c r="Q78" s="208"/>
      <c r="R78" s="208"/>
      <c r="S78" s="208"/>
      <c r="T78" s="208"/>
      <c r="U78" s="208"/>
      <c r="V78" s="208"/>
      <c r="W78" s="208"/>
      <c r="X78" s="208"/>
      <c r="Y78" s="211"/>
      <c r="Z78" s="214">
        <f t="shared" si="2"/>
        <v>778055379</v>
      </c>
      <c r="AA78" s="569"/>
    </row>
    <row r="79" spans="1:27" ht="24.75" customHeight="1">
      <c r="A79" s="563"/>
      <c r="B79" s="566"/>
      <c r="C79" s="258" t="s">
        <v>956</v>
      </c>
      <c r="D79" s="208"/>
      <c r="E79" s="208"/>
      <c r="F79" s="208"/>
      <c r="G79" s="208"/>
      <c r="H79" s="221">
        <v>801357981.39999998</v>
      </c>
      <c r="I79" s="208"/>
      <c r="J79" s="208"/>
      <c r="K79" s="208"/>
      <c r="L79" s="208"/>
      <c r="M79" s="208"/>
      <c r="N79" s="208"/>
      <c r="O79" s="208"/>
      <c r="P79" s="208"/>
      <c r="Q79" s="208"/>
      <c r="R79" s="208"/>
      <c r="S79" s="208"/>
      <c r="T79" s="208"/>
      <c r="U79" s="208"/>
      <c r="V79" s="208"/>
      <c r="W79" s="208"/>
      <c r="X79" s="208"/>
      <c r="Y79" s="211"/>
      <c r="Z79" s="214">
        <f t="shared" si="2"/>
        <v>801357981.39999998</v>
      </c>
      <c r="AA79" s="569"/>
    </row>
    <row r="80" spans="1:27" ht="24.75" customHeight="1">
      <c r="A80" s="563"/>
      <c r="B80" s="566"/>
      <c r="C80" s="258" t="s">
        <v>957</v>
      </c>
      <c r="D80" s="208"/>
      <c r="E80" s="208"/>
      <c r="F80" s="208"/>
      <c r="G80" s="208"/>
      <c r="H80" s="221">
        <v>681795507</v>
      </c>
      <c r="I80" s="208"/>
      <c r="J80" s="208"/>
      <c r="K80" s="208"/>
      <c r="L80" s="208"/>
      <c r="M80" s="208"/>
      <c r="N80" s="208"/>
      <c r="O80" s="208"/>
      <c r="P80" s="208"/>
      <c r="Q80" s="208"/>
      <c r="R80" s="208"/>
      <c r="S80" s="208"/>
      <c r="T80" s="208"/>
      <c r="U80" s="208"/>
      <c r="V80" s="208"/>
      <c r="W80" s="208"/>
      <c r="X80" s="208"/>
      <c r="Y80" s="211"/>
      <c r="Z80" s="214">
        <f t="shared" si="2"/>
        <v>681795507</v>
      </c>
      <c r="AA80" s="569"/>
    </row>
    <row r="81" spans="1:27" ht="24.75" customHeight="1">
      <c r="A81" s="563"/>
      <c r="B81" s="566"/>
      <c r="C81" s="258" t="s">
        <v>958</v>
      </c>
      <c r="D81" s="208"/>
      <c r="E81" s="208"/>
      <c r="F81" s="208"/>
      <c r="G81" s="208"/>
      <c r="H81" s="221">
        <v>681850465</v>
      </c>
      <c r="I81" s="208"/>
      <c r="J81" s="208"/>
      <c r="K81" s="208"/>
      <c r="L81" s="208"/>
      <c r="M81" s="208"/>
      <c r="N81" s="208"/>
      <c r="O81" s="208"/>
      <c r="P81" s="208"/>
      <c r="Q81" s="208"/>
      <c r="R81" s="208"/>
      <c r="S81" s="208"/>
      <c r="T81" s="208"/>
      <c r="U81" s="208"/>
      <c r="V81" s="208"/>
      <c r="W81" s="208"/>
      <c r="X81" s="208"/>
      <c r="Y81" s="211"/>
      <c r="Z81" s="214">
        <f t="shared" si="2"/>
        <v>681850465</v>
      </c>
      <c r="AA81" s="569"/>
    </row>
    <row r="82" spans="1:27" ht="24.75" customHeight="1" thickBot="1">
      <c r="A82" s="564"/>
      <c r="B82" s="567"/>
      <c r="C82" s="259" t="s">
        <v>959</v>
      </c>
      <c r="D82" s="209"/>
      <c r="E82" s="209"/>
      <c r="F82" s="209"/>
      <c r="G82" s="209"/>
      <c r="H82" s="222">
        <v>685287787</v>
      </c>
      <c r="I82" s="209"/>
      <c r="J82" s="209"/>
      <c r="K82" s="209"/>
      <c r="L82" s="209"/>
      <c r="M82" s="209"/>
      <c r="N82" s="209"/>
      <c r="O82" s="209"/>
      <c r="P82" s="209"/>
      <c r="Q82" s="209"/>
      <c r="R82" s="209"/>
      <c r="S82" s="209"/>
      <c r="T82" s="209"/>
      <c r="U82" s="209"/>
      <c r="V82" s="209"/>
      <c r="W82" s="209"/>
      <c r="X82" s="209"/>
      <c r="Y82" s="212"/>
      <c r="Z82" s="215">
        <f t="shared" si="2"/>
        <v>685287787</v>
      </c>
      <c r="AA82" s="570"/>
    </row>
    <row r="83" spans="1:27" ht="24.75" customHeight="1">
      <c r="A83" s="562" t="s">
        <v>723</v>
      </c>
      <c r="B83" s="565" t="s">
        <v>1086</v>
      </c>
      <c r="C83" s="256" t="s">
        <v>954</v>
      </c>
      <c r="D83" s="207"/>
      <c r="E83" s="207"/>
      <c r="F83" s="207"/>
      <c r="G83" s="218">
        <v>120935260</v>
      </c>
      <c r="H83" s="207"/>
      <c r="I83" s="207"/>
      <c r="J83" s="207"/>
      <c r="K83" s="207"/>
      <c r="L83" s="207"/>
      <c r="M83" s="207"/>
      <c r="N83" s="207"/>
      <c r="O83" s="207"/>
      <c r="P83" s="207"/>
      <c r="Q83" s="207"/>
      <c r="R83" s="207"/>
      <c r="S83" s="207"/>
      <c r="T83" s="207"/>
      <c r="U83" s="207"/>
      <c r="V83" s="207"/>
      <c r="W83" s="207"/>
      <c r="X83" s="207"/>
      <c r="Y83" s="210"/>
      <c r="Z83" s="213">
        <f t="shared" si="2"/>
        <v>120935260</v>
      </c>
      <c r="AA83" s="568">
        <f>SUM(Z83:Z88)</f>
        <v>763216757</v>
      </c>
    </row>
    <row r="84" spans="1:27" ht="24.75" customHeight="1">
      <c r="A84" s="563"/>
      <c r="B84" s="566"/>
      <c r="C84" s="258" t="s">
        <v>955</v>
      </c>
      <c r="D84" s="208"/>
      <c r="E84" s="208"/>
      <c r="F84" s="208"/>
      <c r="G84" s="221">
        <v>123488337</v>
      </c>
      <c r="H84" s="208"/>
      <c r="I84" s="208"/>
      <c r="J84" s="208"/>
      <c r="K84" s="208"/>
      <c r="L84" s="208"/>
      <c r="M84" s="208"/>
      <c r="N84" s="208"/>
      <c r="O84" s="208"/>
      <c r="P84" s="208"/>
      <c r="Q84" s="208"/>
      <c r="R84" s="208"/>
      <c r="S84" s="208"/>
      <c r="T84" s="208"/>
      <c r="U84" s="208"/>
      <c r="V84" s="208"/>
      <c r="W84" s="208"/>
      <c r="X84" s="208"/>
      <c r="Y84" s="211"/>
      <c r="Z84" s="214">
        <f t="shared" si="2"/>
        <v>123488337</v>
      </c>
      <c r="AA84" s="569"/>
    </row>
    <row r="85" spans="1:27" ht="24.75" customHeight="1">
      <c r="A85" s="563"/>
      <c r="B85" s="566"/>
      <c r="C85" s="258" t="s">
        <v>956</v>
      </c>
      <c r="D85" s="208"/>
      <c r="E85" s="208"/>
      <c r="F85" s="208"/>
      <c r="G85" s="221">
        <v>126138432</v>
      </c>
      <c r="H85" s="208"/>
      <c r="I85" s="208"/>
      <c r="J85" s="208"/>
      <c r="K85" s="208"/>
      <c r="L85" s="208"/>
      <c r="M85" s="208"/>
      <c r="N85" s="208"/>
      <c r="O85" s="208"/>
      <c r="P85" s="208"/>
      <c r="Q85" s="208"/>
      <c r="R85" s="208"/>
      <c r="S85" s="208"/>
      <c r="T85" s="208"/>
      <c r="U85" s="208"/>
      <c r="V85" s="208"/>
      <c r="W85" s="208"/>
      <c r="X85" s="208"/>
      <c r="Y85" s="211"/>
      <c r="Z85" s="214">
        <f t="shared" si="2"/>
        <v>126138432</v>
      </c>
      <c r="AA85" s="569"/>
    </row>
    <row r="86" spans="1:27" ht="24.75" customHeight="1">
      <c r="A86" s="563"/>
      <c r="B86" s="566"/>
      <c r="C86" s="258" t="s">
        <v>957</v>
      </c>
      <c r="D86" s="208"/>
      <c r="E86" s="208"/>
      <c r="F86" s="208"/>
      <c r="G86" s="221">
        <v>128889230</v>
      </c>
      <c r="H86" s="208"/>
      <c r="I86" s="208"/>
      <c r="J86" s="208"/>
      <c r="K86" s="208"/>
      <c r="L86" s="208"/>
      <c r="M86" s="208"/>
      <c r="N86" s="208"/>
      <c r="O86" s="208"/>
      <c r="P86" s="208"/>
      <c r="Q86" s="208"/>
      <c r="R86" s="208"/>
      <c r="S86" s="208"/>
      <c r="T86" s="208"/>
      <c r="U86" s="208"/>
      <c r="V86" s="208"/>
      <c r="W86" s="208"/>
      <c r="X86" s="208"/>
      <c r="Y86" s="211"/>
      <c r="Z86" s="214">
        <f t="shared" si="2"/>
        <v>128889230</v>
      </c>
      <c r="AA86" s="569"/>
    </row>
    <row r="87" spans="1:27" ht="24.75" customHeight="1">
      <c r="A87" s="563"/>
      <c r="B87" s="566"/>
      <c r="C87" s="258" t="s">
        <v>958</v>
      </c>
      <c r="D87" s="208"/>
      <c r="E87" s="208"/>
      <c r="F87" s="208"/>
      <c r="G87" s="221">
        <v>131744559</v>
      </c>
      <c r="H87" s="208"/>
      <c r="I87" s="208"/>
      <c r="J87" s="208"/>
      <c r="K87" s="208"/>
      <c r="L87" s="208"/>
      <c r="M87" s="208"/>
      <c r="N87" s="208"/>
      <c r="O87" s="208"/>
      <c r="P87" s="208"/>
      <c r="Q87" s="208"/>
      <c r="R87" s="208"/>
      <c r="S87" s="208"/>
      <c r="T87" s="208"/>
      <c r="U87" s="208"/>
      <c r="V87" s="208"/>
      <c r="W87" s="208"/>
      <c r="X87" s="208"/>
      <c r="Y87" s="211"/>
      <c r="Z87" s="214">
        <f t="shared" si="2"/>
        <v>131744559</v>
      </c>
      <c r="AA87" s="569"/>
    </row>
    <row r="88" spans="1:27" ht="24.75" customHeight="1" thickBot="1">
      <c r="A88" s="564"/>
      <c r="B88" s="567"/>
      <c r="C88" s="259" t="s">
        <v>959</v>
      </c>
      <c r="D88" s="209"/>
      <c r="E88" s="209"/>
      <c r="F88" s="209"/>
      <c r="G88" s="222">
        <v>132020939</v>
      </c>
      <c r="H88" s="209"/>
      <c r="I88" s="209"/>
      <c r="J88" s="209"/>
      <c r="K88" s="209"/>
      <c r="L88" s="209"/>
      <c r="M88" s="209"/>
      <c r="N88" s="209"/>
      <c r="O88" s="209"/>
      <c r="P88" s="209"/>
      <c r="Q88" s="209"/>
      <c r="R88" s="209"/>
      <c r="S88" s="209"/>
      <c r="T88" s="209"/>
      <c r="U88" s="209"/>
      <c r="V88" s="209"/>
      <c r="W88" s="209"/>
      <c r="X88" s="209"/>
      <c r="Y88" s="212"/>
      <c r="Z88" s="215">
        <f t="shared" si="2"/>
        <v>132020939</v>
      </c>
      <c r="AA88" s="570"/>
    </row>
    <row r="89" spans="1:27" ht="24.75" customHeight="1">
      <c r="A89" s="562" t="s">
        <v>722</v>
      </c>
      <c r="B89" s="575" t="s">
        <v>969</v>
      </c>
      <c r="C89" s="256" t="s">
        <v>954</v>
      </c>
      <c r="D89" s="207"/>
      <c r="E89" s="207"/>
      <c r="F89" s="207"/>
      <c r="G89" s="207"/>
      <c r="H89" s="207"/>
      <c r="I89" s="207"/>
      <c r="J89" s="207"/>
      <c r="K89" s="207"/>
      <c r="L89" s="207"/>
      <c r="M89" s="207"/>
      <c r="N89" s="218">
        <v>32025672</v>
      </c>
      <c r="O89" s="207"/>
      <c r="P89" s="207"/>
      <c r="Q89" s="207"/>
      <c r="R89" s="207"/>
      <c r="S89" s="207"/>
      <c r="T89" s="207"/>
      <c r="U89" s="207"/>
      <c r="V89" s="207"/>
      <c r="W89" s="207"/>
      <c r="X89" s="207"/>
      <c r="Y89" s="210"/>
      <c r="Z89" s="213">
        <f t="shared" si="2"/>
        <v>32025672</v>
      </c>
      <c r="AA89" s="568">
        <f>SUM(Z89:Z94)</f>
        <v>211360331</v>
      </c>
    </row>
    <row r="90" spans="1:27" ht="24.75" customHeight="1">
      <c r="A90" s="563"/>
      <c r="B90" s="566"/>
      <c r="C90" s="258" t="s">
        <v>955</v>
      </c>
      <c r="D90" s="208"/>
      <c r="E90" s="208"/>
      <c r="F90" s="208"/>
      <c r="G90" s="208"/>
      <c r="H90" s="208"/>
      <c r="I90" s="208"/>
      <c r="J90" s="208"/>
      <c r="K90" s="208"/>
      <c r="L90" s="208"/>
      <c r="M90" s="208"/>
      <c r="N90" s="221">
        <v>33242648</v>
      </c>
      <c r="O90" s="208"/>
      <c r="P90" s="208"/>
      <c r="Q90" s="208"/>
      <c r="R90" s="208"/>
      <c r="S90" s="208"/>
      <c r="T90" s="208"/>
      <c r="U90" s="208"/>
      <c r="V90" s="208"/>
      <c r="W90" s="208"/>
      <c r="X90" s="208"/>
      <c r="Y90" s="211"/>
      <c r="Z90" s="214">
        <f t="shared" si="2"/>
        <v>33242648</v>
      </c>
      <c r="AA90" s="569"/>
    </row>
    <row r="91" spans="1:27" ht="24.75" customHeight="1">
      <c r="A91" s="563"/>
      <c r="B91" s="566"/>
      <c r="C91" s="258" t="s">
        <v>956</v>
      </c>
      <c r="D91" s="208"/>
      <c r="E91" s="208"/>
      <c r="F91" s="208"/>
      <c r="G91" s="208"/>
      <c r="H91" s="208"/>
      <c r="I91" s="208"/>
      <c r="J91" s="208"/>
      <c r="K91" s="208"/>
      <c r="L91" s="208"/>
      <c r="M91" s="208"/>
      <c r="N91" s="221">
        <v>34505868</v>
      </c>
      <c r="O91" s="208"/>
      <c r="P91" s="208"/>
      <c r="Q91" s="208"/>
      <c r="R91" s="208"/>
      <c r="S91" s="208"/>
      <c r="T91" s="208"/>
      <c r="U91" s="208"/>
      <c r="V91" s="208"/>
      <c r="W91" s="208"/>
      <c r="X91" s="208"/>
      <c r="Y91" s="211"/>
      <c r="Z91" s="214">
        <f t="shared" si="2"/>
        <v>34505868</v>
      </c>
      <c r="AA91" s="569"/>
    </row>
    <row r="92" spans="1:27" ht="24.75" customHeight="1">
      <c r="A92" s="563"/>
      <c r="B92" s="566"/>
      <c r="C92" s="258" t="s">
        <v>957</v>
      </c>
      <c r="D92" s="208"/>
      <c r="E92" s="208"/>
      <c r="F92" s="208"/>
      <c r="G92" s="208"/>
      <c r="H92" s="208"/>
      <c r="I92" s="208"/>
      <c r="J92" s="208"/>
      <c r="K92" s="208"/>
      <c r="L92" s="208"/>
      <c r="M92" s="208"/>
      <c r="N92" s="221">
        <v>35817092</v>
      </c>
      <c r="O92" s="208"/>
      <c r="P92" s="208"/>
      <c r="Q92" s="208"/>
      <c r="R92" s="208"/>
      <c r="S92" s="208"/>
      <c r="T92" s="208"/>
      <c r="U92" s="208"/>
      <c r="V92" s="208"/>
      <c r="W92" s="208"/>
      <c r="X92" s="208"/>
      <c r="Y92" s="211"/>
      <c r="Z92" s="214">
        <f t="shared" si="2"/>
        <v>35817092</v>
      </c>
      <c r="AA92" s="569"/>
    </row>
    <row r="93" spans="1:27" ht="24.75" customHeight="1">
      <c r="A93" s="563"/>
      <c r="B93" s="566"/>
      <c r="C93" s="258" t="s">
        <v>958</v>
      </c>
      <c r="D93" s="208"/>
      <c r="E93" s="208"/>
      <c r="F93" s="208"/>
      <c r="G93" s="208"/>
      <c r="H93" s="208"/>
      <c r="I93" s="208"/>
      <c r="J93" s="208"/>
      <c r="K93" s="208"/>
      <c r="L93" s="208"/>
      <c r="M93" s="208"/>
      <c r="N93" s="221">
        <v>37178141</v>
      </c>
      <c r="O93" s="208"/>
      <c r="P93" s="208"/>
      <c r="Q93" s="208"/>
      <c r="R93" s="208"/>
      <c r="S93" s="208"/>
      <c r="T93" s="208"/>
      <c r="U93" s="208"/>
      <c r="V93" s="208"/>
      <c r="W93" s="208"/>
      <c r="X93" s="208"/>
      <c r="Y93" s="211"/>
      <c r="Z93" s="214">
        <f t="shared" si="2"/>
        <v>37178141</v>
      </c>
      <c r="AA93" s="569"/>
    </row>
    <row r="94" spans="1:27" ht="24.75" customHeight="1" thickBot="1">
      <c r="A94" s="564"/>
      <c r="B94" s="567"/>
      <c r="C94" s="259" t="s">
        <v>959</v>
      </c>
      <c r="D94" s="209"/>
      <c r="E94" s="209"/>
      <c r="F94" s="209"/>
      <c r="G94" s="209"/>
      <c r="H94" s="209"/>
      <c r="I94" s="209"/>
      <c r="J94" s="209"/>
      <c r="K94" s="209"/>
      <c r="L94" s="209"/>
      <c r="M94" s="209"/>
      <c r="N94" s="222">
        <v>38590910</v>
      </c>
      <c r="O94" s="209"/>
      <c r="P94" s="209"/>
      <c r="Q94" s="209"/>
      <c r="R94" s="209"/>
      <c r="S94" s="209"/>
      <c r="T94" s="209"/>
      <c r="U94" s="209"/>
      <c r="V94" s="209"/>
      <c r="W94" s="209"/>
      <c r="X94" s="209"/>
      <c r="Y94" s="212"/>
      <c r="Z94" s="215">
        <f t="shared" si="2"/>
        <v>38590910</v>
      </c>
      <c r="AA94" s="570"/>
    </row>
    <row r="95" spans="1:27" ht="24.75" customHeight="1">
      <c r="A95" s="562" t="s">
        <v>721</v>
      </c>
      <c r="B95" s="565" t="s">
        <v>970</v>
      </c>
      <c r="C95" s="256" t="s">
        <v>954</v>
      </c>
      <c r="D95" s="207"/>
      <c r="E95" s="207"/>
      <c r="F95" s="207"/>
      <c r="G95" s="207"/>
      <c r="H95" s="207"/>
      <c r="I95" s="207"/>
      <c r="J95" s="207"/>
      <c r="K95" s="207"/>
      <c r="L95" s="207"/>
      <c r="M95" s="207"/>
      <c r="N95" s="207"/>
      <c r="O95" s="207"/>
      <c r="P95" s="207"/>
      <c r="Q95" s="207"/>
      <c r="R95" s="207"/>
      <c r="S95" s="207"/>
      <c r="T95" s="207"/>
      <c r="U95" s="218">
        <v>247245420</v>
      </c>
      <c r="V95" s="207"/>
      <c r="W95" s="207"/>
      <c r="X95" s="207"/>
      <c r="Y95" s="210"/>
      <c r="Z95" s="213">
        <f t="shared" si="2"/>
        <v>247245420</v>
      </c>
      <c r="AA95" s="568">
        <f>SUM(Z95:Z100)</f>
        <v>896896657</v>
      </c>
    </row>
    <row r="96" spans="1:27" ht="24.75" customHeight="1">
      <c r="A96" s="563"/>
      <c r="B96" s="566"/>
      <c r="C96" s="258" t="s">
        <v>955</v>
      </c>
      <c r="D96" s="208"/>
      <c r="E96" s="208"/>
      <c r="F96" s="208"/>
      <c r="G96" s="208"/>
      <c r="H96" s="208"/>
      <c r="I96" s="208"/>
      <c r="J96" s="208"/>
      <c r="K96" s="208"/>
      <c r="L96" s="208"/>
      <c r="M96" s="208"/>
      <c r="N96" s="208"/>
      <c r="O96" s="208"/>
      <c r="P96" s="208"/>
      <c r="Q96" s="208"/>
      <c r="R96" s="208"/>
      <c r="S96" s="208"/>
      <c r="T96" s="208"/>
      <c r="U96" s="221">
        <v>252250385.5</v>
      </c>
      <c r="V96" s="208"/>
      <c r="W96" s="208"/>
      <c r="X96" s="208"/>
      <c r="Y96" s="211"/>
      <c r="Z96" s="214">
        <f t="shared" si="2"/>
        <v>252250385.5</v>
      </c>
      <c r="AA96" s="569"/>
    </row>
    <row r="97" spans="1:27" ht="24.75" customHeight="1">
      <c r="A97" s="563"/>
      <c r="B97" s="566"/>
      <c r="C97" s="258" t="s">
        <v>956</v>
      </c>
      <c r="D97" s="208"/>
      <c r="E97" s="208"/>
      <c r="F97" s="208"/>
      <c r="G97" s="208"/>
      <c r="H97" s="208"/>
      <c r="I97" s="208"/>
      <c r="J97" s="208"/>
      <c r="K97" s="208"/>
      <c r="L97" s="208"/>
      <c r="M97" s="208"/>
      <c r="N97" s="208"/>
      <c r="O97" s="208"/>
      <c r="P97" s="208"/>
      <c r="Q97" s="208"/>
      <c r="R97" s="208"/>
      <c r="S97" s="208"/>
      <c r="T97" s="208"/>
      <c r="U97" s="221">
        <v>257087250</v>
      </c>
      <c r="V97" s="208"/>
      <c r="W97" s="208"/>
      <c r="X97" s="208"/>
      <c r="Y97" s="211"/>
      <c r="Z97" s="214">
        <f t="shared" si="2"/>
        <v>257087250</v>
      </c>
      <c r="AA97" s="569"/>
    </row>
    <row r="98" spans="1:27" ht="24.75" customHeight="1">
      <c r="A98" s="563"/>
      <c r="B98" s="566"/>
      <c r="C98" s="258" t="s">
        <v>957</v>
      </c>
      <c r="D98" s="208"/>
      <c r="E98" s="208"/>
      <c r="F98" s="208"/>
      <c r="G98" s="208"/>
      <c r="H98" s="208"/>
      <c r="I98" s="208"/>
      <c r="J98" s="208"/>
      <c r="K98" s="208"/>
      <c r="L98" s="208"/>
      <c r="M98" s="208"/>
      <c r="N98" s="208"/>
      <c r="O98" s="208"/>
      <c r="P98" s="208"/>
      <c r="Q98" s="208"/>
      <c r="R98" s="208"/>
      <c r="S98" s="208"/>
      <c r="T98" s="208"/>
      <c r="U98" s="221">
        <v>46482051</v>
      </c>
      <c r="V98" s="208"/>
      <c r="W98" s="208"/>
      <c r="X98" s="208"/>
      <c r="Y98" s="211"/>
      <c r="Z98" s="214">
        <f t="shared" si="2"/>
        <v>46482051</v>
      </c>
      <c r="AA98" s="569"/>
    </row>
    <row r="99" spans="1:27" ht="24.75" customHeight="1">
      <c r="A99" s="563"/>
      <c r="B99" s="566"/>
      <c r="C99" s="258" t="s">
        <v>958</v>
      </c>
      <c r="D99" s="208"/>
      <c r="E99" s="208"/>
      <c r="F99" s="208"/>
      <c r="G99" s="208"/>
      <c r="H99" s="208"/>
      <c r="I99" s="208"/>
      <c r="J99" s="208"/>
      <c r="K99" s="208"/>
      <c r="L99" s="208"/>
      <c r="M99" s="208"/>
      <c r="N99" s="208"/>
      <c r="O99" s="208"/>
      <c r="P99" s="208"/>
      <c r="Q99" s="208"/>
      <c r="R99" s="208"/>
      <c r="S99" s="208"/>
      <c r="T99" s="208"/>
      <c r="U99" s="221">
        <v>46767584</v>
      </c>
      <c r="V99" s="208"/>
      <c r="W99" s="208"/>
      <c r="X99" s="208"/>
      <c r="Y99" s="211"/>
      <c r="Z99" s="214">
        <f t="shared" si="2"/>
        <v>46767584</v>
      </c>
      <c r="AA99" s="569"/>
    </row>
    <row r="100" spans="1:27" ht="24.75" customHeight="1" thickBot="1">
      <c r="A100" s="564"/>
      <c r="B100" s="567"/>
      <c r="C100" s="259" t="s">
        <v>959</v>
      </c>
      <c r="D100" s="209"/>
      <c r="E100" s="209"/>
      <c r="F100" s="209"/>
      <c r="G100" s="209"/>
      <c r="H100" s="209"/>
      <c r="I100" s="209"/>
      <c r="J100" s="209"/>
      <c r="K100" s="209"/>
      <c r="L100" s="209"/>
      <c r="M100" s="209"/>
      <c r="N100" s="209"/>
      <c r="O100" s="209"/>
      <c r="P100" s="209"/>
      <c r="Q100" s="209"/>
      <c r="R100" s="209"/>
      <c r="S100" s="209"/>
      <c r="T100" s="209"/>
      <c r="U100" s="222">
        <v>47063966.5</v>
      </c>
      <c r="V100" s="209"/>
      <c r="W100" s="209"/>
      <c r="X100" s="209"/>
      <c r="Y100" s="212"/>
      <c r="Z100" s="215">
        <f t="shared" si="2"/>
        <v>47063966.5</v>
      </c>
      <c r="AA100" s="570"/>
    </row>
    <row r="101" spans="1:27" ht="24.75" customHeight="1">
      <c r="A101" s="562" t="s">
        <v>720</v>
      </c>
      <c r="B101" s="565" t="s">
        <v>971</v>
      </c>
      <c r="C101" s="256" t="s">
        <v>954</v>
      </c>
      <c r="D101" s="207"/>
      <c r="E101" s="207"/>
      <c r="F101" s="207"/>
      <c r="G101" s="207"/>
      <c r="H101" s="207"/>
      <c r="I101" s="207"/>
      <c r="J101" s="218">
        <v>134372511</v>
      </c>
      <c r="K101" s="207"/>
      <c r="L101" s="207"/>
      <c r="M101" s="207"/>
      <c r="N101" s="207"/>
      <c r="O101" s="207"/>
      <c r="P101" s="207"/>
      <c r="Q101" s="207"/>
      <c r="R101" s="207"/>
      <c r="S101" s="207"/>
      <c r="T101" s="207"/>
      <c r="U101" s="207"/>
      <c r="V101" s="207"/>
      <c r="W101" s="207"/>
      <c r="X101" s="207"/>
      <c r="Y101" s="210"/>
      <c r="Z101" s="213">
        <f t="shared" ref="Z101:Z130" si="3">SUM(D101:Y101)</f>
        <v>134372511</v>
      </c>
      <c r="AA101" s="568">
        <f>SUM(Z101:Z106)</f>
        <v>886820365</v>
      </c>
    </row>
    <row r="102" spans="1:27" ht="24.75" customHeight="1">
      <c r="A102" s="563"/>
      <c r="B102" s="566"/>
      <c r="C102" s="258" t="s">
        <v>955</v>
      </c>
      <c r="D102" s="208"/>
      <c r="E102" s="208"/>
      <c r="F102" s="208"/>
      <c r="G102" s="208"/>
      <c r="H102" s="208"/>
      <c r="I102" s="208"/>
      <c r="J102" s="221">
        <v>139478666</v>
      </c>
      <c r="K102" s="208"/>
      <c r="L102" s="208"/>
      <c r="M102" s="208"/>
      <c r="N102" s="208"/>
      <c r="O102" s="208"/>
      <c r="P102" s="208"/>
      <c r="Q102" s="208"/>
      <c r="R102" s="208"/>
      <c r="S102" s="208"/>
      <c r="T102" s="208"/>
      <c r="U102" s="208"/>
      <c r="V102" s="208"/>
      <c r="W102" s="208"/>
      <c r="X102" s="208"/>
      <c r="Y102" s="211"/>
      <c r="Z102" s="214">
        <f t="shared" si="3"/>
        <v>139478666</v>
      </c>
      <c r="AA102" s="569"/>
    </row>
    <row r="103" spans="1:27" ht="24.75" customHeight="1">
      <c r="A103" s="563"/>
      <c r="B103" s="566"/>
      <c r="C103" s="258" t="s">
        <v>956</v>
      </c>
      <c r="D103" s="208"/>
      <c r="E103" s="208"/>
      <c r="F103" s="208"/>
      <c r="G103" s="208"/>
      <c r="H103" s="208"/>
      <c r="I103" s="208"/>
      <c r="J103" s="221">
        <v>144778855</v>
      </c>
      <c r="K103" s="208"/>
      <c r="L103" s="208"/>
      <c r="M103" s="208"/>
      <c r="N103" s="208"/>
      <c r="O103" s="208"/>
      <c r="P103" s="208"/>
      <c r="Q103" s="208"/>
      <c r="R103" s="208"/>
      <c r="S103" s="208"/>
      <c r="T103" s="208"/>
      <c r="U103" s="208"/>
      <c r="V103" s="208"/>
      <c r="W103" s="208"/>
      <c r="X103" s="208"/>
      <c r="Y103" s="211"/>
      <c r="Z103" s="214">
        <f t="shared" si="3"/>
        <v>144778855</v>
      </c>
      <c r="AA103" s="569"/>
    </row>
    <row r="104" spans="1:27" ht="24.75" customHeight="1">
      <c r="A104" s="563"/>
      <c r="B104" s="566"/>
      <c r="C104" s="258" t="s">
        <v>957</v>
      </c>
      <c r="D104" s="208"/>
      <c r="E104" s="208"/>
      <c r="F104" s="208"/>
      <c r="G104" s="208"/>
      <c r="H104" s="208"/>
      <c r="I104" s="208"/>
      <c r="J104" s="221">
        <v>150280452</v>
      </c>
      <c r="K104" s="208"/>
      <c r="L104" s="208"/>
      <c r="M104" s="208"/>
      <c r="N104" s="208"/>
      <c r="O104" s="208"/>
      <c r="P104" s="208"/>
      <c r="Q104" s="208"/>
      <c r="R104" s="208"/>
      <c r="S104" s="208"/>
      <c r="T104" s="208"/>
      <c r="U104" s="208"/>
      <c r="V104" s="208"/>
      <c r="W104" s="208"/>
      <c r="X104" s="208"/>
      <c r="Y104" s="211"/>
      <c r="Z104" s="214">
        <f t="shared" si="3"/>
        <v>150280452</v>
      </c>
      <c r="AA104" s="569"/>
    </row>
    <row r="105" spans="1:27" ht="24.75" customHeight="1">
      <c r="A105" s="563"/>
      <c r="B105" s="566"/>
      <c r="C105" s="258" t="s">
        <v>958</v>
      </c>
      <c r="D105" s="208"/>
      <c r="E105" s="208"/>
      <c r="F105" s="208"/>
      <c r="G105" s="208"/>
      <c r="H105" s="208"/>
      <c r="I105" s="208"/>
      <c r="J105" s="221">
        <v>155991109</v>
      </c>
      <c r="K105" s="208"/>
      <c r="L105" s="208"/>
      <c r="M105" s="208"/>
      <c r="N105" s="208"/>
      <c r="O105" s="208"/>
      <c r="P105" s="208"/>
      <c r="Q105" s="208"/>
      <c r="R105" s="208"/>
      <c r="S105" s="208"/>
      <c r="T105" s="208"/>
      <c r="U105" s="208"/>
      <c r="V105" s="208"/>
      <c r="W105" s="208"/>
      <c r="X105" s="208"/>
      <c r="Y105" s="211"/>
      <c r="Z105" s="214">
        <f t="shared" si="3"/>
        <v>155991109</v>
      </c>
      <c r="AA105" s="569"/>
    </row>
    <row r="106" spans="1:27" ht="24.75" customHeight="1" thickBot="1">
      <c r="A106" s="564"/>
      <c r="B106" s="567"/>
      <c r="C106" s="259" t="s">
        <v>959</v>
      </c>
      <c r="D106" s="209"/>
      <c r="E106" s="209"/>
      <c r="F106" s="209"/>
      <c r="G106" s="209"/>
      <c r="H106" s="209"/>
      <c r="I106" s="209"/>
      <c r="J106" s="222">
        <v>161918772</v>
      </c>
      <c r="K106" s="209"/>
      <c r="L106" s="209"/>
      <c r="M106" s="209"/>
      <c r="N106" s="209"/>
      <c r="O106" s="209"/>
      <c r="P106" s="209"/>
      <c r="Q106" s="209"/>
      <c r="R106" s="209"/>
      <c r="S106" s="209"/>
      <c r="T106" s="209"/>
      <c r="U106" s="209"/>
      <c r="V106" s="209"/>
      <c r="W106" s="209"/>
      <c r="X106" s="209"/>
      <c r="Y106" s="212"/>
      <c r="Z106" s="215">
        <f t="shared" si="3"/>
        <v>161918772</v>
      </c>
      <c r="AA106" s="570"/>
    </row>
    <row r="107" spans="1:27" ht="24.75" customHeight="1">
      <c r="A107" s="562" t="s">
        <v>719</v>
      </c>
      <c r="B107" s="565" t="s">
        <v>972</v>
      </c>
      <c r="C107" s="256" t="s">
        <v>954</v>
      </c>
      <c r="D107" s="207"/>
      <c r="E107" s="207"/>
      <c r="F107" s="207"/>
      <c r="G107" s="207"/>
      <c r="H107" s="207"/>
      <c r="I107" s="207"/>
      <c r="J107" s="207"/>
      <c r="K107" s="207"/>
      <c r="L107" s="207"/>
      <c r="M107" s="207"/>
      <c r="N107" s="207"/>
      <c r="O107" s="207"/>
      <c r="P107" s="218">
        <v>301344900</v>
      </c>
      <c r="Q107" s="207"/>
      <c r="R107" s="207"/>
      <c r="S107" s="207"/>
      <c r="T107" s="207"/>
      <c r="U107" s="207"/>
      <c r="V107" s="207"/>
      <c r="W107" s="207"/>
      <c r="X107" s="207"/>
      <c r="Y107" s="210"/>
      <c r="Z107" s="213">
        <f t="shared" si="3"/>
        <v>301344900</v>
      </c>
      <c r="AA107" s="568">
        <f>SUM(Z107:Z112)</f>
        <v>1790603137</v>
      </c>
    </row>
    <row r="108" spans="1:27" ht="24.75" customHeight="1">
      <c r="A108" s="563"/>
      <c r="B108" s="566"/>
      <c r="C108" s="258" t="s">
        <v>955</v>
      </c>
      <c r="D108" s="208"/>
      <c r="E108" s="208"/>
      <c r="F108" s="208"/>
      <c r="G108" s="208"/>
      <c r="H108" s="208"/>
      <c r="I108" s="208"/>
      <c r="J108" s="208"/>
      <c r="K108" s="208"/>
      <c r="L108" s="208"/>
      <c r="M108" s="208"/>
      <c r="N108" s="208"/>
      <c r="O108" s="208"/>
      <c r="P108" s="221">
        <v>311985528</v>
      </c>
      <c r="Q108" s="208"/>
      <c r="R108" s="208"/>
      <c r="S108" s="208"/>
      <c r="T108" s="208"/>
      <c r="U108" s="208"/>
      <c r="V108" s="208"/>
      <c r="W108" s="208"/>
      <c r="X108" s="208"/>
      <c r="Y108" s="211"/>
      <c r="Z108" s="214">
        <f t="shared" si="3"/>
        <v>311985528</v>
      </c>
      <c r="AA108" s="569"/>
    </row>
    <row r="109" spans="1:27" ht="24.75" customHeight="1">
      <c r="A109" s="563"/>
      <c r="B109" s="566"/>
      <c r="C109" s="258" t="s">
        <v>956</v>
      </c>
      <c r="D109" s="208"/>
      <c r="E109" s="208"/>
      <c r="F109" s="208"/>
      <c r="G109" s="208"/>
      <c r="H109" s="208"/>
      <c r="I109" s="208"/>
      <c r="J109" s="208"/>
      <c r="K109" s="208"/>
      <c r="L109" s="208"/>
      <c r="M109" s="208"/>
      <c r="N109" s="208"/>
      <c r="O109" s="208"/>
      <c r="P109" s="221">
        <v>322930695.5</v>
      </c>
      <c r="Q109" s="208"/>
      <c r="R109" s="208"/>
      <c r="S109" s="208"/>
      <c r="T109" s="208"/>
      <c r="U109" s="208"/>
      <c r="V109" s="208"/>
      <c r="W109" s="208"/>
      <c r="X109" s="208"/>
      <c r="Y109" s="211"/>
      <c r="Z109" s="214">
        <f t="shared" si="3"/>
        <v>322930695.5</v>
      </c>
      <c r="AA109" s="569"/>
    </row>
    <row r="110" spans="1:27" ht="24.75" customHeight="1">
      <c r="A110" s="563"/>
      <c r="B110" s="566"/>
      <c r="C110" s="258" t="s">
        <v>957</v>
      </c>
      <c r="D110" s="208"/>
      <c r="E110" s="208"/>
      <c r="F110" s="208"/>
      <c r="G110" s="208"/>
      <c r="H110" s="208"/>
      <c r="I110" s="208"/>
      <c r="J110" s="208"/>
      <c r="K110" s="208"/>
      <c r="L110" s="208"/>
      <c r="M110" s="208"/>
      <c r="N110" s="208"/>
      <c r="O110" s="208"/>
      <c r="P110" s="221">
        <v>274228012</v>
      </c>
      <c r="Q110" s="208"/>
      <c r="R110" s="208"/>
      <c r="S110" s="208"/>
      <c r="T110" s="208"/>
      <c r="U110" s="208"/>
      <c r="V110" s="208"/>
      <c r="W110" s="208"/>
      <c r="X110" s="208"/>
      <c r="Y110" s="211"/>
      <c r="Z110" s="214">
        <f t="shared" si="3"/>
        <v>274228012</v>
      </c>
      <c r="AA110" s="569"/>
    </row>
    <row r="111" spans="1:27" ht="24.75" customHeight="1">
      <c r="A111" s="563"/>
      <c r="B111" s="566"/>
      <c r="C111" s="258" t="s">
        <v>958</v>
      </c>
      <c r="D111" s="208"/>
      <c r="E111" s="208"/>
      <c r="F111" s="208"/>
      <c r="G111" s="208"/>
      <c r="H111" s="208"/>
      <c r="I111" s="208"/>
      <c r="J111" s="208"/>
      <c r="K111" s="208"/>
      <c r="L111" s="208"/>
      <c r="M111" s="208"/>
      <c r="N111" s="208"/>
      <c r="O111" s="208"/>
      <c r="P111" s="221">
        <v>284648675.5</v>
      </c>
      <c r="Q111" s="208"/>
      <c r="R111" s="208"/>
      <c r="S111" s="208"/>
      <c r="T111" s="208"/>
      <c r="U111" s="208"/>
      <c r="V111" s="208"/>
      <c r="W111" s="208"/>
      <c r="X111" s="208"/>
      <c r="Y111" s="211"/>
      <c r="Z111" s="214">
        <f t="shared" si="3"/>
        <v>284648675.5</v>
      </c>
      <c r="AA111" s="569"/>
    </row>
    <row r="112" spans="1:27" ht="24.75" customHeight="1" thickBot="1">
      <c r="A112" s="564"/>
      <c r="B112" s="567"/>
      <c r="C112" s="259" t="s">
        <v>959</v>
      </c>
      <c r="D112" s="209"/>
      <c r="E112" s="209"/>
      <c r="F112" s="209"/>
      <c r="G112" s="209"/>
      <c r="H112" s="209"/>
      <c r="I112" s="209"/>
      <c r="J112" s="209"/>
      <c r="K112" s="209"/>
      <c r="L112" s="209"/>
      <c r="M112" s="209"/>
      <c r="N112" s="209"/>
      <c r="O112" s="209"/>
      <c r="P112" s="222">
        <v>295465326</v>
      </c>
      <c r="Q112" s="209"/>
      <c r="R112" s="209"/>
      <c r="S112" s="209"/>
      <c r="T112" s="209"/>
      <c r="U112" s="209"/>
      <c r="V112" s="209"/>
      <c r="W112" s="209"/>
      <c r="X112" s="209"/>
      <c r="Y112" s="212"/>
      <c r="Z112" s="215">
        <f t="shared" si="3"/>
        <v>295465326</v>
      </c>
      <c r="AA112" s="570"/>
    </row>
    <row r="113" spans="1:27" ht="24.75" customHeight="1">
      <c r="A113" s="562" t="s">
        <v>718</v>
      </c>
      <c r="B113" s="565" t="s">
        <v>1087</v>
      </c>
      <c r="C113" s="256" t="s">
        <v>954</v>
      </c>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23">
        <v>235151894</v>
      </c>
      <c r="Z113" s="213">
        <f t="shared" si="3"/>
        <v>235151894</v>
      </c>
      <c r="AA113" s="568">
        <f>SUM(Z113:Z118)</f>
        <v>950678928</v>
      </c>
    </row>
    <row r="114" spans="1:27" ht="24.75" customHeight="1">
      <c r="A114" s="563"/>
      <c r="B114" s="566"/>
      <c r="C114" s="258" t="s">
        <v>955</v>
      </c>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19">
        <v>237681508.5</v>
      </c>
      <c r="Z114" s="214">
        <f t="shared" si="3"/>
        <v>237681508.5</v>
      </c>
      <c r="AA114" s="569"/>
    </row>
    <row r="115" spans="1:27" ht="24.75" customHeight="1">
      <c r="A115" s="563"/>
      <c r="B115" s="566"/>
      <c r="C115" s="258" t="s">
        <v>956</v>
      </c>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19">
        <v>245901694.5</v>
      </c>
      <c r="Z115" s="214">
        <f t="shared" si="3"/>
        <v>245901694.5</v>
      </c>
      <c r="AA115" s="569"/>
    </row>
    <row r="116" spans="1:27" ht="24.75" customHeight="1">
      <c r="A116" s="563"/>
      <c r="B116" s="566"/>
      <c r="C116" s="258" t="s">
        <v>957</v>
      </c>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19">
        <v>74449687.5</v>
      </c>
      <c r="Z116" s="214">
        <f t="shared" si="3"/>
        <v>74449687.5</v>
      </c>
      <c r="AA116" s="569"/>
    </row>
    <row r="117" spans="1:27" ht="24.75" customHeight="1">
      <c r="A117" s="563"/>
      <c r="B117" s="566"/>
      <c r="C117" s="258" t="s">
        <v>958</v>
      </c>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19">
        <v>77278774.5</v>
      </c>
      <c r="Z117" s="214">
        <f t="shared" si="3"/>
        <v>77278774.5</v>
      </c>
      <c r="AA117" s="569"/>
    </row>
    <row r="118" spans="1:27" ht="24.75" customHeight="1" thickBot="1">
      <c r="A118" s="564"/>
      <c r="B118" s="567"/>
      <c r="C118" s="259" t="s">
        <v>959</v>
      </c>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20">
        <v>80215369</v>
      </c>
      <c r="Z118" s="215">
        <f t="shared" si="3"/>
        <v>80215369</v>
      </c>
      <c r="AA118" s="570"/>
    </row>
    <row r="119" spans="1:27" ht="24.75" customHeight="1">
      <c r="A119" s="562" t="s">
        <v>717</v>
      </c>
      <c r="B119" s="565" t="s">
        <v>1088</v>
      </c>
      <c r="C119" s="256" t="s">
        <v>954</v>
      </c>
      <c r="D119" s="218">
        <f>90701445*0.6</f>
        <v>54420867</v>
      </c>
      <c r="E119" s="218">
        <f>90701445*0.4</f>
        <v>36280578</v>
      </c>
      <c r="F119" s="207"/>
      <c r="G119" s="207"/>
      <c r="H119" s="207"/>
      <c r="I119" s="207"/>
      <c r="J119" s="207"/>
      <c r="K119" s="207"/>
      <c r="L119" s="207"/>
      <c r="M119" s="207"/>
      <c r="N119" s="207"/>
      <c r="O119" s="207"/>
      <c r="P119" s="207"/>
      <c r="Q119" s="207"/>
      <c r="R119" s="207"/>
      <c r="S119" s="207"/>
      <c r="T119" s="207"/>
      <c r="U119" s="207"/>
      <c r="V119" s="207"/>
      <c r="W119" s="207"/>
      <c r="X119" s="207"/>
      <c r="Y119" s="210"/>
      <c r="Z119" s="213">
        <f t="shared" si="3"/>
        <v>90701445</v>
      </c>
      <c r="AA119" s="568">
        <f>SUM(Z119:Z124)</f>
        <v>182746615</v>
      </c>
    </row>
    <row r="120" spans="1:27" ht="24.75" customHeight="1">
      <c r="A120" s="563"/>
      <c r="B120" s="566"/>
      <c r="C120" s="258" t="s">
        <v>955</v>
      </c>
      <c r="D120" s="221">
        <f>92045170*0.6</f>
        <v>55227102</v>
      </c>
      <c r="E120" s="221">
        <f>92045170*0.4</f>
        <v>36818068</v>
      </c>
      <c r="F120" s="208"/>
      <c r="G120" s="208"/>
      <c r="H120" s="208"/>
      <c r="I120" s="208"/>
      <c r="J120" s="208"/>
      <c r="K120" s="208"/>
      <c r="L120" s="208"/>
      <c r="M120" s="208"/>
      <c r="N120" s="208"/>
      <c r="O120" s="208"/>
      <c r="P120" s="208"/>
      <c r="Q120" s="208"/>
      <c r="R120" s="208"/>
      <c r="S120" s="208"/>
      <c r="T120" s="208"/>
      <c r="U120" s="208"/>
      <c r="V120" s="208"/>
      <c r="W120" s="208"/>
      <c r="X120" s="208"/>
      <c r="Y120" s="211"/>
      <c r="Z120" s="214">
        <f t="shared" si="3"/>
        <v>92045170</v>
      </c>
      <c r="AA120" s="569"/>
    </row>
    <row r="121" spans="1:27" ht="24.75" customHeight="1">
      <c r="A121" s="563"/>
      <c r="B121" s="566"/>
      <c r="C121" s="258" t="s">
        <v>956</v>
      </c>
      <c r="D121" s="208"/>
      <c r="E121" s="221">
        <v>0</v>
      </c>
      <c r="F121" s="208"/>
      <c r="G121" s="208"/>
      <c r="H121" s="208"/>
      <c r="I121" s="208"/>
      <c r="J121" s="208"/>
      <c r="K121" s="208"/>
      <c r="L121" s="208"/>
      <c r="M121" s="208"/>
      <c r="N121" s="208"/>
      <c r="O121" s="208"/>
      <c r="P121" s="208"/>
      <c r="Q121" s="208"/>
      <c r="R121" s="208"/>
      <c r="S121" s="208"/>
      <c r="T121" s="208"/>
      <c r="U121" s="208"/>
      <c r="V121" s="208"/>
      <c r="W121" s="208"/>
      <c r="X121" s="208"/>
      <c r="Y121" s="211"/>
      <c r="Z121" s="214">
        <f t="shared" si="3"/>
        <v>0</v>
      </c>
      <c r="AA121" s="569"/>
    </row>
    <row r="122" spans="1:27" ht="24.75" customHeight="1">
      <c r="A122" s="563"/>
      <c r="B122" s="566"/>
      <c r="C122" s="258" t="s">
        <v>957</v>
      </c>
      <c r="D122" s="208"/>
      <c r="E122" s="221">
        <v>0</v>
      </c>
      <c r="F122" s="208"/>
      <c r="G122" s="208"/>
      <c r="H122" s="208"/>
      <c r="I122" s="208"/>
      <c r="J122" s="208"/>
      <c r="K122" s="208"/>
      <c r="L122" s="208"/>
      <c r="M122" s="208"/>
      <c r="N122" s="208"/>
      <c r="O122" s="208"/>
      <c r="P122" s="208"/>
      <c r="Q122" s="208"/>
      <c r="R122" s="208"/>
      <c r="S122" s="208"/>
      <c r="T122" s="208"/>
      <c r="U122" s="208"/>
      <c r="V122" s="208"/>
      <c r="W122" s="208"/>
      <c r="X122" s="208"/>
      <c r="Y122" s="211"/>
      <c r="Z122" s="214">
        <f t="shared" si="3"/>
        <v>0</v>
      </c>
      <c r="AA122" s="569"/>
    </row>
    <row r="123" spans="1:27" ht="24.75" customHeight="1">
      <c r="A123" s="563"/>
      <c r="B123" s="566"/>
      <c r="C123" s="258" t="s">
        <v>958</v>
      </c>
      <c r="D123" s="208"/>
      <c r="E123" s="221">
        <v>0</v>
      </c>
      <c r="F123" s="208"/>
      <c r="G123" s="208"/>
      <c r="H123" s="208"/>
      <c r="I123" s="208"/>
      <c r="J123" s="208"/>
      <c r="K123" s="208"/>
      <c r="L123" s="208"/>
      <c r="M123" s="208"/>
      <c r="N123" s="208"/>
      <c r="O123" s="208"/>
      <c r="P123" s="208"/>
      <c r="Q123" s="208"/>
      <c r="R123" s="208"/>
      <c r="S123" s="208"/>
      <c r="T123" s="208"/>
      <c r="U123" s="208"/>
      <c r="V123" s="208"/>
      <c r="W123" s="208"/>
      <c r="X123" s="208"/>
      <c r="Y123" s="211"/>
      <c r="Z123" s="214">
        <f t="shared" si="3"/>
        <v>0</v>
      </c>
      <c r="AA123" s="569"/>
    </row>
    <row r="124" spans="1:27" ht="24.75" customHeight="1" thickBot="1">
      <c r="A124" s="564"/>
      <c r="B124" s="567"/>
      <c r="C124" s="259" t="s">
        <v>959</v>
      </c>
      <c r="D124" s="209"/>
      <c r="E124" s="222">
        <v>0</v>
      </c>
      <c r="F124" s="209"/>
      <c r="G124" s="209"/>
      <c r="H124" s="209"/>
      <c r="I124" s="209"/>
      <c r="J124" s="209"/>
      <c r="K124" s="209"/>
      <c r="L124" s="209"/>
      <c r="M124" s="209"/>
      <c r="N124" s="209"/>
      <c r="O124" s="209"/>
      <c r="P124" s="209"/>
      <c r="Q124" s="209"/>
      <c r="R124" s="209"/>
      <c r="S124" s="209"/>
      <c r="T124" s="209"/>
      <c r="U124" s="209"/>
      <c r="V124" s="209"/>
      <c r="W124" s="209"/>
      <c r="X124" s="209"/>
      <c r="Y124" s="212"/>
      <c r="Z124" s="215">
        <f t="shared" si="3"/>
        <v>0</v>
      </c>
      <c r="AA124" s="570"/>
    </row>
    <row r="125" spans="1:27" ht="24.75" customHeight="1">
      <c r="A125" s="562" t="s">
        <v>716</v>
      </c>
      <c r="B125" s="565" t="s">
        <v>973</v>
      </c>
      <c r="C125" s="256" t="s">
        <v>954</v>
      </c>
      <c r="D125" s="207"/>
      <c r="E125" s="207"/>
      <c r="F125" s="207"/>
      <c r="G125" s="207"/>
      <c r="H125" s="207"/>
      <c r="I125" s="207"/>
      <c r="J125" s="207"/>
      <c r="K125" s="207"/>
      <c r="L125" s="207"/>
      <c r="M125" s="207"/>
      <c r="N125" s="207"/>
      <c r="O125" s="207"/>
      <c r="P125" s="207"/>
      <c r="Q125" s="207"/>
      <c r="R125" s="207"/>
      <c r="S125" s="207"/>
      <c r="T125" s="218">
        <f>167965638.4*0.8</f>
        <v>134372510.72</v>
      </c>
      <c r="U125" s="207"/>
      <c r="V125" s="207"/>
      <c r="W125" s="207"/>
      <c r="X125" s="218">
        <f>167965638.4*0.2</f>
        <v>33593127.68</v>
      </c>
      <c r="Y125" s="210"/>
      <c r="Z125" s="213">
        <f t="shared" si="3"/>
        <v>167965638.40000001</v>
      </c>
      <c r="AA125" s="568">
        <f>SUM(Z125:Z130)</f>
        <v>235151893.80000001</v>
      </c>
    </row>
    <row r="126" spans="1:27" ht="24.75" customHeight="1">
      <c r="A126" s="563"/>
      <c r="B126" s="566"/>
      <c r="C126" s="258" t="s">
        <v>955</v>
      </c>
      <c r="D126" s="208"/>
      <c r="E126" s="208"/>
      <c r="F126" s="208"/>
      <c r="G126" s="208"/>
      <c r="H126" s="208"/>
      <c r="I126" s="208"/>
      <c r="J126" s="208"/>
      <c r="K126" s="208"/>
      <c r="L126" s="208"/>
      <c r="M126" s="208"/>
      <c r="N126" s="208"/>
      <c r="O126" s="208"/>
      <c r="P126" s="208"/>
      <c r="Q126" s="208"/>
      <c r="R126" s="208"/>
      <c r="S126" s="208"/>
      <c r="T126" s="221">
        <f>67186255.4*0.8</f>
        <v>53749004.320000008</v>
      </c>
      <c r="U126" s="208"/>
      <c r="V126" s="208"/>
      <c r="W126" s="208"/>
      <c r="X126" s="221">
        <f>67186255.4*0.2</f>
        <v>13437251.080000002</v>
      </c>
      <c r="Y126" s="211"/>
      <c r="Z126" s="214">
        <f t="shared" si="3"/>
        <v>67186255.400000006</v>
      </c>
      <c r="AA126" s="569"/>
    </row>
    <row r="127" spans="1:27" ht="24.75" customHeight="1">
      <c r="A127" s="563"/>
      <c r="B127" s="566"/>
      <c r="C127" s="258" t="s">
        <v>956</v>
      </c>
      <c r="D127" s="208"/>
      <c r="E127" s="208"/>
      <c r="F127" s="208"/>
      <c r="G127" s="208"/>
      <c r="H127" s="208"/>
      <c r="I127" s="208"/>
      <c r="J127" s="208"/>
      <c r="K127" s="208"/>
      <c r="L127" s="208"/>
      <c r="M127" s="208"/>
      <c r="N127" s="208"/>
      <c r="O127" s="208"/>
      <c r="P127" s="208"/>
      <c r="Q127" s="208"/>
      <c r="R127" s="208"/>
      <c r="S127" s="208"/>
      <c r="T127" s="221">
        <v>0</v>
      </c>
      <c r="U127" s="208"/>
      <c r="V127" s="208"/>
      <c r="W127" s="208"/>
      <c r="X127" s="221">
        <v>0</v>
      </c>
      <c r="Y127" s="211"/>
      <c r="Z127" s="214">
        <f t="shared" si="3"/>
        <v>0</v>
      </c>
      <c r="AA127" s="569"/>
    </row>
    <row r="128" spans="1:27" ht="24.75" customHeight="1">
      <c r="A128" s="563"/>
      <c r="B128" s="566"/>
      <c r="C128" s="258" t="s">
        <v>957</v>
      </c>
      <c r="D128" s="208"/>
      <c r="E128" s="208"/>
      <c r="F128" s="208"/>
      <c r="G128" s="208"/>
      <c r="H128" s="208"/>
      <c r="I128" s="208"/>
      <c r="J128" s="208"/>
      <c r="K128" s="208"/>
      <c r="L128" s="208"/>
      <c r="M128" s="208"/>
      <c r="N128" s="208"/>
      <c r="O128" s="208"/>
      <c r="P128" s="208"/>
      <c r="Q128" s="208"/>
      <c r="R128" s="208"/>
      <c r="S128" s="208"/>
      <c r="T128" s="221">
        <v>0</v>
      </c>
      <c r="U128" s="208"/>
      <c r="V128" s="208"/>
      <c r="W128" s="208"/>
      <c r="X128" s="221">
        <v>0</v>
      </c>
      <c r="Y128" s="211"/>
      <c r="Z128" s="214">
        <f t="shared" si="3"/>
        <v>0</v>
      </c>
      <c r="AA128" s="569"/>
    </row>
    <row r="129" spans="1:28" ht="24.75" customHeight="1">
      <c r="A129" s="563"/>
      <c r="B129" s="566"/>
      <c r="C129" s="258" t="s">
        <v>958</v>
      </c>
      <c r="D129" s="208"/>
      <c r="E129" s="208"/>
      <c r="F129" s="208"/>
      <c r="G129" s="208"/>
      <c r="H129" s="208"/>
      <c r="I129" s="208"/>
      <c r="J129" s="208"/>
      <c r="K129" s="208"/>
      <c r="L129" s="208"/>
      <c r="M129" s="208"/>
      <c r="N129" s="208"/>
      <c r="O129" s="208"/>
      <c r="P129" s="208"/>
      <c r="Q129" s="208"/>
      <c r="R129" s="208"/>
      <c r="S129" s="208"/>
      <c r="T129" s="221">
        <v>0</v>
      </c>
      <c r="U129" s="208"/>
      <c r="V129" s="208"/>
      <c r="W129" s="208"/>
      <c r="X129" s="221">
        <v>0</v>
      </c>
      <c r="Y129" s="211"/>
      <c r="Z129" s="214">
        <f t="shared" si="3"/>
        <v>0</v>
      </c>
      <c r="AA129" s="569"/>
    </row>
    <row r="130" spans="1:28" ht="24.75" customHeight="1" thickBot="1">
      <c r="A130" s="564"/>
      <c r="B130" s="567"/>
      <c r="C130" s="259" t="s">
        <v>959</v>
      </c>
      <c r="D130" s="209"/>
      <c r="E130" s="209"/>
      <c r="F130" s="209"/>
      <c r="G130" s="209"/>
      <c r="H130" s="209"/>
      <c r="I130" s="209"/>
      <c r="J130" s="209"/>
      <c r="K130" s="209"/>
      <c r="L130" s="209"/>
      <c r="M130" s="209"/>
      <c r="N130" s="209"/>
      <c r="O130" s="209"/>
      <c r="P130" s="209"/>
      <c r="Q130" s="209"/>
      <c r="R130" s="209"/>
      <c r="S130" s="209"/>
      <c r="T130" s="222">
        <v>0</v>
      </c>
      <c r="U130" s="209"/>
      <c r="V130" s="209"/>
      <c r="W130" s="209"/>
      <c r="X130" s="222">
        <v>0</v>
      </c>
      <c r="Y130" s="212"/>
      <c r="Z130" s="215">
        <f t="shared" si="3"/>
        <v>0</v>
      </c>
      <c r="AA130" s="570"/>
    </row>
    <row r="131" spans="1:28" ht="40.5" customHeight="1" thickBot="1">
      <c r="A131" s="576" t="s">
        <v>974</v>
      </c>
      <c r="B131" s="577"/>
      <c r="C131" s="578"/>
      <c r="D131" s="216">
        <f t="shared" ref="D131:Y131" si="4">SUM(D5:D130)</f>
        <v>109647969</v>
      </c>
      <c r="E131" s="216">
        <f t="shared" si="4"/>
        <v>1896135521</v>
      </c>
      <c r="F131" s="216">
        <f t="shared" si="4"/>
        <v>1706522264.8</v>
      </c>
      <c r="G131" s="216">
        <f t="shared" si="4"/>
        <v>1631054731</v>
      </c>
      <c r="H131" s="216">
        <f t="shared" si="4"/>
        <v>6334186702.8000002</v>
      </c>
      <c r="I131" s="216">
        <f t="shared" si="4"/>
        <v>1487323505</v>
      </c>
      <c r="J131" s="216">
        <f t="shared" si="4"/>
        <v>886820365</v>
      </c>
      <c r="K131" s="216">
        <f t="shared" si="4"/>
        <v>0</v>
      </c>
      <c r="L131" s="216">
        <f t="shared" si="4"/>
        <v>0</v>
      </c>
      <c r="M131" s="216">
        <f t="shared" si="4"/>
        <v>0</v>
      </c>
      <c r="N131" s="216">
        <f t="shared" si="4"/>
        <v>211360331</v>
      </c>
      <c r="O131" s="216">
        <f t="shared" si="4"/>
        <v>382799796</v>
      </c>
      <c r="P131" s="216">
        <f t="shared" si="4"/>
        <v>1790603137</v>
      </c>
      <c r="Q131" s="216">
        <f t="shared" si="4"/>
        <v>1719552810</v>
      </c>
      <c r="R131" s="216">
        <f t="shared" si="4"/>
        <v>643304366.39999998</v>
      </c>
      <c r="S131" s="216">
        <f t="shared" si="4"/>
        <v>428869577.60000002</v>
      </c>
      <c r="T131" s="216">
        <f t="shared" si="4"/>
        <v>188121515.04000002</v>
      </c>
      <c r="U131" s="216">
        <f t="shared" si="4"/>
        <v>1997802726</v>
      </c>
      <c r="V131" s="216">
        <f t="shared" si="4"/>
        <v>5016827720</v>
      </c>
      <c r="W131" s="216">
        <f t="shared" si="4"/>
        <v>0</v>
      </c>
      <c r="X131" s="216">
        <f t="shared" si="4"/>
        <v>47030378.760000005</v>
      </c>
      <c r="Y131" s="216">
        <f t="shared" si="4"/>
        <v>2329684595</v>
      </c>
      <c r="Z131" s="217">
        <f>SUM(Z5:Z130)+3</f>
        <v>28807648014.400005</v>
      </c>
      <c r="AA131" s="579">
        <f>SUM(AA5:AA130)+3</f>
        <v>28807648014.399998</v>
      </c>
      <c r="AB131" s="262"/>
    </row>
    <row r="132" spans="1:28" ht="42" customHeight="1" thickBot="1">
      <c r="A132" s="576" t="s">
        <v>975</v>
      </c>
      <c r="B132" s="577"/>
      <c r="C132" s="578"/>
      <c r="D132" s="581">
        <f>SUM(D131:G131)</f>
        <v>5343360485.8000002</v>
      </c>
      <c r="E132" s="582"/>
      <c r="F132" s="582"/>
      <c r="G132" s="583"/>
      <c r="H132" s="581">
        <f>SUM(H131:J131)</f>
        <v>8708330572.7999992</v>
      </c>
      <c r="I132" s="582"/>
      <c r="J132" s="583"/>
      <c r="K132" s="581">
        <f>SUM(K131:N131)</f>
        <v>211360331</v>
      </c>
      <c r="L132" s="582"/>
      <c r="M132" s="582"/>
      <c r="N132" s="583"/>
      <c r="O132" s="581">
        <f>SUM(O131:P131)</f>
        <v>2173402933</v>
      </c>
      <c r="P132" s="583"/>
      <c r="Q132" s="581">
        <f>SUM(Q131:S131)</f>
        <v>2791726754</v>
      </c>
      <c r="R132" s="582"/>
      <c r="S132" s="583"/>
      <c r="T132" s="581">
        <f>SUM(T131:U131)</f>
        <v>2185924241.04</v>
      </c>
      <c r="U132" s="583"/>
      <c r="V132" s="584">
        <f>SUM(V131:Y131)</f>
        <v>7393542693.7600002</v>
      </c>
      <c r="W132" s="585"/>
      <c r="X132" s="585"/>
      <c r="Y132" s="586"/>
      <c r="Z132" s="260"/>
      <c r="AA132" s="580"/>
      <c r="AB132" s="263"/>
    </row>
    <row r="133" spans="1:28" ht="24" customHeight="1" thickBot="1"/>
    <row r="134" spans="1:28" ht="30.75" customHeight="1" thickBot="1">
      <c r="C134" s="364"/>
      <c r="D134" s="589" t="s">
        <v>1593</v>
      </c>
      <c r="E134" s="590"/>
      <c r="F134" s="590"/>
      <c r="G134" s="591"/>
      <c r="H134" s="589" t="s">
        <v>1597</v>
      </c>
      <c r="I134" s="590"/>
      <c r="J134" s="591"/>
      <c r="K134" s="589" t="s">
        <v>1601</v>
      </c>
      <c r="L134" s="590"/>
      <c r="M134" s="590"/>
      <c r="N134" s="591"/>
      <c r="O134" s="587" t="s">
        <v>1606</v>
      </c>
      <c r="P134" s="588"/>
      <c r="Q134" s="589" t="s">
        <v>1609</v>
      </c>
      <c r="R134" s="590"/>
      <c r="S134" s="591"/>
      <c r="T134" s="589" t="s">
        <v>1610</v>
      </c>
      <c r="U134" s="591"/>
      <c r="V134" s="589" t="s">
        <v>1614</v>
      </c>
      <c r="W134" s="590"/>
      <c r="X134" s="590"/>
      <c r="Y134" s="591"/>
    </row>
    <row r="135" spans="1:28" ht="27" customHeight="1" thickBot="1">
      <c r="B135" s="592" t="s">
        <v>1621</v>
      </c>
      <c r="C135" s="365" t="s">
        <v>1594</v>
      </c>
      <c r="D135" s="365" t="s">
        <v>1590</v>
      </c>
      <c r="E135" s="365" t="s">
        <v>1591</v>
      </c>
      <c r="F135" s="365" t="s">
        <v>1592</v>
      </c>
      <c r="G135" s="365" t="s">
        <v>1596</v>
      </c>
      <c r="H135" s="365" t="s">
        <v>1598</v>
      </c>
      <c r="I135" s="365" t="s">
        <v>1599</v>
      </c>
      <c r="J135" s="365" t="s">
        <v>1600</v>
      </c>
      <c r="K135" s="366" t="s">
        <v>1602</v>
      </c>
      <c r="L135" s="366" t="s">
        <v>1603</v>
      </c>
      <c r="M135" s="366" t="s">
        <v>1604</v>
      </c>
      <c r="N135" s="365" t="s">
        <v>1605</v>
      </c>
      <c r="O135" s="365" t="s">
        <v>1607</v>
      </c>
      <c r="P135" s="365" t="s">
        <v>1608</v>
      </c>
      <c r="Q135" s="365" t="s">
        <v>1611</v>
      </c>
      <c r="R135" s="365" t="s">
        <v>1612</v>
      </c>
      <c r="S135" s="365" t="s">
        <v>1613</v>
      </c>
      <c r="T135" s="365" t="s">
        <v>1615</v>
      </c>
      <c r="U135" s="365" t="s">
        <v>1616</v>
      </c>
      <c r="V135" s="365" t="s">
        <v>1617</v>
      </c>
      <c r="W135" s="365" t="s">
        <v>1618</v>
      </c>
      <c r="X135" s="365" t="s">
        <v>1619</v>
      </c>
      <c r="Y135" s="365" t="s">
        <v>1620</v>
      </c>
    </row>
    <row r="136" spans="1:28" ht="27" customHeight="1" thickBot="1">
      <c r="B136" s="593"/>
      <c r="C136" s="377">
        <v>2020</v>
      </c>
      <c r="D136" s="367">
        <f>+D119</f>
        <v>54420867</v>
      </c>
      <c r="E136" s="368">
        <f t="shared" ref="E136:E141" si="5">+E59+E119</f>
        <v>510106219</v>
      </c>
      <c r="F136" s="368">
        <f t="shared" ref="F136:F141" si="6">+F35</f>
        <v>340518754.39999998</v>
      </c>
      <c r="G136" s="369">
        <f t="shared" ref="G136:G141" si="7">+G65+G83</f>
        <v>252431527</v>
      </c>
      <c r="H136" s="369">
        <f t="shared" ref="H136:H141" si="8">+H17+H77</f>
        <v>1050913297.4</v>
      </c>
      <c r="I136" s="369">
        <f t="shared" ref="I136:I141" si="9">+I11+I23</f>
        <v>305983675</v>
      </c>
      <c r="J136" s="369">
        <f t="shared" ref="J136:J141" si="10">+J101</f>
        <v>134372511</v>
      </c>
      <c r="K136" s="370">
        <v>0</v>
      </c>
      <c r="L136" s="370">
        <v>0</v>
      </c>
      <c r="M136" s="370">
        <v>0</v>
      </c>
      <c r="N136" s="369">
        <f t="shared" ref="N136:N141" si="11">+N89</f>
        <v>32025672</v>
      </c>
      <c r="O136" s="369">
        <f t="shared" ref="O136:O141" si="12">+O71</f>
        <v>62387486</v>
      </c>
      <c r="P136" s="369">
        <f t="shared" ref="P136:P141" si="13">+P107</f>
        <v>301344900</v>
      </c>
      <c r="Q136" s="369">
        <f t="shared" ref="Q136:Q141" si="14">+Q41+Q53</f>
        <v>298570344</v>
      </c>
      <c r="R136" s="370">
        <f t="shared" ref="R136:S141" si="15">+R41</f>
        <v>120287046.59999999</v>
      </c>
      <c r="S136" s="370">
        <f t="shared" si="15"/>
        <v>80191364.400000006</v>
      </c>
      <c r="T136" s="369">
        <f>+T125</f>
        <v>134372510.72</v>
      </c>
      <c r="U136" s="369">
        <f t="shared" ref="U136:U141" si="16">+U29+U95</f>
        <v>485818969</v>
      </c>
      <c r="V136" s="371">
        <f t="shared" ref="V136:V141" si="17">+V47</f>
        <v>1162322218</v>
      </c>
      <c r="W136" s="370">
        <v>0</v>
      </c>
      <c r="X136" s="370">
        <f>+X125</f>
        <v>33593127.68</v>
      </c>
      <c r="Y136" s="370">
        <f t="shared" ref="Y136:Y141" si="18">+Y5+Y113</f>
        <v>444101148</v>
      </c>
    </row>
    <row r="137" spans="1:28" ht="27" customHeight="1" thickBot="1">
      <c r="B137" s="593"/>
      <c r="C137" s="377">
        <v>2021</v>
      </c>
      <c r="D137" s="367">
        <f>+D120</f>
        <v>55227102</v>
      </c>
      <c r="E137" s="368">
        <f t="shared" si="5"/>
        <v>517180522</v>
      </c>
      <c r="F137" s="368">
        <f t="shared" si="6"/>
        <v>340663828</v>
      </c>
      <c r="G137" s="369">
        <f t="shared" si="7"/>
        <v>259981462</v>
      </c>
      <c r="H137" s="369">
        <f t="shared" si="8"/>
        <v>1084823363</v>
      </c>
      <c r="I137" s="369">
        <f t="shared" si="9"/>
        <v>309951822</v>
      </c>
      <c r="J137" s="369">
        <f t="shared" si="10"/>
        <v>139478666</v>
      </c>
      <c r="K137" s="370">
        <v>0</v>
      </c>
      <c r="L137" s="370">
        <v>0</v>
      </c>
      <c r="M137" s="370">
        <v>0</v>
      </c>
      <c r="N137" s="369">
        <f t="shared" si="11"/>
        <v>33242648</v>
      </c>
      <c r="O137" s="369">
        <f t="shared" si="12"/>
        <v>64519128</v>
      </c>
      <c r="P137" s="369">
        <f t="shared" si="13"/>
        <v>311985528</v>
      </c>
      <c r="Q137" s="369">
        <f t="shared" si="14"/>
        <v>304565615</v>
      </c>
      <c r="R137" s="370">
        <f t="shared" si="15"/>
        <v>121647713.39999999</v>
      </c>
      <c r="S137" s="370">
        <f t="shared" si="15"/>
        <v>81098475.600000009</v>
      </c>
      <c r="T137" s="369">
        <f>+T126</f>
        <v>53749004.320000008</v>
      </c>
      <c r="U137" s="369">
        <f t="shared" si="16"/>
        <v>492996419.5</v>
      </c>
      <c r="V137" s="371">
        <f t="shared" si="17"/>
        <v>1191682304</v>
      </c>
      <c r="W137" s="370">
        <v>0</v>
      </c>
      <c r="X137" s="370">
        <f>+X126</f>
        <v>13437251.080000002</v>
      </c>
      <c r="Y137" s="370">
        <f t="shared" si="18"/>
        <v>454570834.5</v>
      </c>
    </row>
    <row r="138" spans="1:28" ht="27" customHeight="1" thickBot="1">
      <c r="B138" s="593"/>
      <c r="C138" s="377">
        <v>2022</v>
      </c>
      <c r="D138" s="367">
        <v>0</v>
      </c>
      <c r="E138" s="368">
        <f t="shared" si="5"/>
        <v>483267521</v>
      </c>
      <c r="F138" s="368">
        <f t="shared" si="6"/>
        <v>347668917</v>
      </c>
      <c r="G138" s="369">
        <f t="shared" si="7"/>
        <v>267818296</v>
      </c>
      <c r="H138" s="369">
        <f t="shared" si="8"/>
        <v>1119783148.4000001</v>
      </c>
      <c r="I138" s="369">
        <f t="shared" si="9"/>
        <v>311001851</v>
      </c>
      <c r="J138" s="369">
        <f t="shared" si="10"/>
        <v>144778855</v>
      </c>
      <c r="K138" s="370">
        <v>0</v>
      </c>
      <c r="L138" s="370">
        <v>0</v>
      </c>
      <c r="M138" s="370">
        <v>0</v>
      </c>
      <c r="N138" s="369">
        <f t="shared" si="11"/>
        <v>34505868</v>
      </c>
      <c r="O138" s="369">
        <f t="shared" si="12"/>
        <v>60440105</v>
      </c>
      <c r="P138" s="369">
        <f t="shared" si="13"/>
        <v>322930695.5</v>
      </c>
      <c r="Q138" s="369">
        <f t="shared" si="14"/>
        <v>314156242</v>
      </c>
      <c r="R138" s="370">
        <f t="shared" si="15"/>
        <v>125080606.8</v>
      </c>
      <c r="S138" s="370">
        <f t="shared" si="15"/>
        <v>83387071.200000003</v>
      </c>
      <c r="T138" s="372"/>
      <c r="U138" s="369">
        <f t="shared" si="16"/>
        <v>500088324</v>
      </c>
      <c r="V138" s="371">
        <f t="shared" si="17"/>
        <v>1254466867</v>
      </c>
      <c r="W138" s="370">
        <v>0</v>
      </c>
      <c r="X138" s="370">
        <v>0</v>
      </c>
      <c r="Y138" s="370">
        <f t="shared" si="18"/>
        <v>471032814.5</v>
      </c>
    </row>
    <row r="139" spans="1:28" ht="27" customHeight="1" thickBot="1">
      <c r="B139" s="593"/>
      <c r="C139" s="377">
        <v>2023</v>
      </c>
      <c r="D139" s="367">
        <v>0</v>
      </c>
      <c r="E139" s="368">
        <f t="shared" si="5"/>
        <v>274312801</v>
      </c>
      <c r="F139" s="368">
        <f t="shared" si="6"/>
        <v>348907442.39999998</v>
      </c>
      <c r="G139" s="369">
        <f t="shared" si="7"/>
        <v>275952929</v>
      </c>
      <c r="H139" s="369">
        <f t="shared" si="8"/>
        <v>1012320830</v>
      </c>
      <c r="I139" s="369">
        <f t="shared" si="9"/>
        <v>315237187</v>
      </c>
      <c r="J139" s="369">
        <f t="shared" si="10"/>
        <v>150280452</v>
      </c>
      <c r="K139" s="370">
        <v>0</v>
      </c>
      <c r="L139" s="370">
        <v>0</v>
      </c>
      <c r="M139" s="370">
        <v>0</v>
      </c>
      <c r="N139" s="369">
        <f t="shared" si="11"/>
        <v>35817092</v>
      </c>
      <c r="O139" s="369">
        <f t="shared" si="12"/>
        <v>62736829</v>
      </c>
      <c r="P139" s="369">
        <f t="shared" si="13"/>
        <v>274228012</v>
      </c>
      <c r="Q139" s="369">
        <f t="shared" si="14"/>
        <v>318414487.5</v>
      </c>
      <c r="R139" s="370">
        <f t="shared" si="15"/>
        <v>125225854.5</v>
      </c>
      <c r="S139" s="370">
        <f t="shared" si="15"/>
        <v>83483903</v>
      </c>
      <c r="T139" s="372"/>
      <c r="U139" s="369">
        <f t="shared" si="16"/>
        <v>289808268</v>
      </c>
      <c r="V139" s="371">
        <f t="shared" si="17"/>
        <v>566108148</v>
      </c>
      <c r="W139" s="370">
        <v>0</v>
      </c>
      <c r="X139" s="370">
        <v>0</v>
      </c>
      <c r="Y139" s="370">
        <f t="shared" si="18"/>
        <v>308135790.5</v>
      </c>
    </row>
    <row r="140" spans="1:28" ht="27" customHeight="1" thickBot="1">
      <c r="B140" s="593"/>
      <c r="C140" s="377">
        <v>2024</v>
      </c>
      <c r="D140" s="367">
        <v>0</v>
      </c>
      <c r="E140" s="368">
        <f t="shared" si="5"/>
        <v>54596888</v>
      </c>
      <c r="F140" s="368">
        <f t="shared" si="6"/>
        <v>161316645</v>
      </c>
      <c r="G140" s="369">
        <f t="shared" si="7"/>
        <v>284396678</v>
      </c>
      <c r="H140" s="369">
        <f t="shared" si="8"/>
        <v>1024935751</v>
      </c>
      <c r="I140" s="369">
        <f t="shared" si="9"/>
        <v>117573513</v>
      </c>
      <c r="J140" s="369">
        <f t="shared" si="10"/>
        <v>155991109</v>
      </c>
      <c r="K140" s="370">
        <v>0</v>
      </c>
      <c r="L140" s="370">
        <v>0</v>
      </c>
      <c r="M140" s="370">
        <v>0</v>
      </c>
      <c r="N140" s="369">
        <f t="shared" si="11"/>
        <v>37178141</v>
      </c>
      <c r="O140" s="369">
        <f t="shared" si="12"/>
        <v>65120828</v>
      </c>
      <c r="P140" s="369">
        <f t="shared" si="13"/>
        <v>284648675.5</v>
      </c>
      <c r="Q140" s="369">
        <f t="shared" si="14"/>
        <v>237412228.5</v>
      </c>
      <c r="R140" s="370">
        <f t="shared" si="15"/>
        <v>74123231.099999994</v>
      </c>
      <c r="S140" s="370">
        <f t="shared" si="15"/>
        <v>49415487.400000006</v>
      </c>
      <c r="T140" s="372"/>
      <c r="U140" s="369">
        <f t="shared" si="16"/>
        <v>113136178</v>
      </c>
      <c r="V140" s="371">
        <f t="shared" si="17"/>
        <v>413271925</v>
      </c>
      <c r="W140" s="370">
        <v>0</v>
      </c>
      <c r="X140" s="370">
        <v>0</v>
      </c>
      <c r="Y140" s="370">
        <f t="shared" si="18"/>
        <v>319844949.5</v>
      </c>
    </row>
    <row r="141" spans="1:28" ht="27" customHeight="1" thickBot="1">
      <c r="B141" s="593"/>
      <c r="C141" s="377">
        <v>2025</v>
      </c>
      <c r="D141" s="367">
        <v>0</v>
      </c>
      <c r="E141" s="368">
        <f t="shared" si="5"/>
        <v>56671570</v>
      </c>
      <c r="F141" s="368">
        <f t="shared" si="6"/>
        <v>167446678</v>
      </c>
      <c r="G141" s="369">
        <f t="shared" si="7"/>
        <v>290473839</v>
      </c>
      <c r="H141" s="369">
        <f t="shared" si="8"/>
        <v>1041410313</v>
      </c>
      <c r="I141" s="369">
        <f t="shared" si="9"/>
        <v>127575457</v>
      </c>
      <c r="J141" s="369">
        <f t="shared" si="10"/>
        <v>161918772</v>
      </c>
      <c r="K141" s="370">
        <v>0</v>
      </c>
      <c r="L141" s="370">
        <v>0</v>
      </c>
      <c r="M141" s="370">
        <v>0</v>
      </c>
      <c r="N141" s="369">
        <f t="shared" si="11"/>
        <v>38590910</v>
      </c>
      <c r="O141" s="369">
        <f t="shared" si="12"/>
        <v>67595420</v>
      </c>
      <c r="P141" s="369">
        <f t="shared" si="13"/>
        <v>295465326</v>
      </c>
      <c r="Q141" s="369">
        <f t="shared" si="14"/>
        <v>246433893</v>
      </c>
      <c r="R141" s="370">
        <f t="shared" si="15"/>
        <v>76939914</v>
      </c>
      <c r="S141" s="370">
        <f t="shared" si="15"/>
        <v>51293276</v>
      </c>
      <c r="T141" s="369"/>
      <c r="U141" s="369">
        <f t="shared" si="16"/>
        <v>115954567.5</v>
      </c>
      <c r="V141" s="371">
        <f t="shared" si="17"/>
        <v>428976258</v>
      </c>
      <c r="W141" s="370">
        <v>0</v>
      </c>
      <c r="X141" s="370">
        <v>0</v>
      </c>
      <c r="Y141" s="370">
        <f t="shared" si="18"/>
        <v>331999058</v>
      </c>
    </row>
    <row r="142" spans="1:28" ht="27" customHeight="1" thickBot="1">
      <c r="B142" s="594"/>
      <c r="C142" s="378" t="s">
        <v>1595</v>
      </c>
      <c r="D142" s="373">
        <f t="shared" ref="D142:J142" si="19">SUM(D136:D141)</f>
        <v>109647969</v>
      </c>
      <c r="E142" s="373">
        <f t="shared" si="19"/>
        <v>1896135521</v>
      </c>
      <c r="F142" s="373">
        <f t="shared" si="19"/>
        <v>1706522264.8</v>
      </c>
      <c r="G142" s="373">
        <f t="shared" si="19"/>
        <v>1631054731</v>
      </c>
      <c r="H142" s="373">
        <f t="shared" si="19"/>
        <v>6334186702.8000002</v>
      </c>
      <c r="I142" s="373">
        <f t="shared" si="19"/>
        <v>1487323505</v>
      </c>
      <c r="J142" s="373">
        <f t="shared" si="19"/>
        <v>886820365</v>
      </c>
      <c r="K142" s="373">
        <v>0</v>
      </c>
      <c r="L142" s="373">
        <v>0</v>
      </c>
      <c r="M142" s="373">
        <v>0</v>
      </c>
      <c r="N142" s="373">
        <f>SUM(N136:N141)</f>
        <v>211360331</v>
      </c>
      <c r="O142" s="374">
        <f>SUM(O136:O141)</f>
        <v>382799796</v>
      </c>
      <c r="P142" s="374">
        <f>SUM(P136:P141)</f>
        <v>1790603137</v>
      </c>
      <c r="Q142" s="374">
        <f>SUM(Q136:Q141)</f>
        <v>1719552810</v>
      </c>
      <c r="R142" s="374">
        <f t="shared" ref="R142:S142" si="20">SUM(R136:R141)</f>
        <v>643304366.39999998</v>
      </c>
      <c r="S142" s="374">
        <f t="shared" si="20"/>
        <v>428869577.60000002</v>
      </c>
      <c r="T142" s="374">
        <f>SUM(T136:T141)</f>
        <v>188121515.04000002</v>
      </c>
      <c r="U142" s="374">
        <f>SUM(U136:U141)</f>
        <v>1997802726</v>
      </c>
      <c r="V142" s="375">
        <f>SUM(V136:V141)</f>
        <v>5016827720</v>
      </c>
      <c r="W142" s="375">
        <f t="shared" ref="W142:X142" si="21">SUM(W136:W141)</f>
        <v>0</v>
      </c>
      <c r="X142" s="375">
        <f t="shared" si="21"/>
        <v>47030378.760000005</v>
      </c>
      <c r="Y142" s="376">
        <f>SUM(Y136:Y141)</f>
        <v>2329684595</v>
      </c>
    </row>
  </sheetData>
  <sheetProtection password="DDCC" sheet="1" objects="1" scenarios="1"/>
  <mergeCells count="91">
    <mergeCell ref="T134:U134"/>
    <mergeCell ref="V134:Y134"/>
    <mergeCell ref="B135:B142"/>
    <mergeCell ref="Z1:AA3"/>
    <mergeCell ref="A3:C4"/>
    <mergeCell ref="A5:A10"/>
    <mergeCell ref="B5:B10"/>
    <mergeCell ref="AA5:AA10"/>
    <mergeCell ref="A1:C2"/>
    <mergeCell ref="D1:G1"/>
    <mergeCell ref="H1:J1"/>
    <mergeCell ref="K1:N1"/>
    <mergeCell ref="O1:P1"/>
    <mergeCell ref="Q1:S1"/>
    <mergeCell ref="T1:U1"/>
    <mergeCell ref="V1:Y1"/>
    <mergeCell ref="A11:A16"/>
    <mergeCell ref="B11:B16"/>
    <mergeCell ref="AA11:AA16"/>
    <mergeCell ref="A17:A22"/>
    <mergeCell ref="B17:B22"/>
    <mergeCell ref="AA17:AA22"/>
    <mergeCell ref="A23:A28"/>
    <mergeCell ref="B23:B28"/>
    <mergeCell ref="AA23:AA28"/>
    <mergeCell ref="A29:A34"/>
    <mergeCell ref="B29:B34"/>
    <mergeCell ref="AA29:AA34"/>
    <mergeCell ref="A35:A40"/>
    <mergeCell ref="B35:B40"/>
    <mergeCell ref="AA35:AA40"/>
    <mergeCell ref="A41:A46"/>
    <mergeCell ref="B41:B46"/>
    <mergeCell ref="AA41:AA46"/>
    <mergeCell ref="A47:A52"/>
    <mergeCell ref="B47:B52"/>
    <mergeCell ref="AA47:AA52"/>
    <mergeCell ref="A53:A58"/>
    <mergeCell ref="B53:B58"/>
    <mergeCell ref="AA53:AA58"/>
    <mergeCell ref="A59:A64"/>
    <mergeCell ref="B59:B64"/>
    <mergeCell ref="AA59:AA64"/>
    <mergeCell ref="A65:A70"/>
    <mergeCell ref="B65:B70"/>
    <mergeCell ref="AA65:AA70"/>
    <mergeCell ref="A71:A76"/>
    <mergeCell ref="B71:B76"/>
    <mergeCell ref="AA71:AA76"/>
    <mergeCell ref="A77:A82"/>
    <mergeCell ref="B77:B82"/>
    <mergeCell ref="AA77:AA82"/>
    <mergeCell ref="A83:A88"/>
    <mergeCell ref="B83:B88"/>
    <mergeCell ref="AA83:AA88"/>
    <mergeCell ref="A89:A94"/>
    <mergeCell ref="B89:B94"/>
    <mergeCell ref="AA89:AA94"/>
    <mergeCell ref="A95:A100"/>
    <mergeCell ref="B95:B100"/>
    <mergeCell ref="AA95:AA100"/>
    <mergeCell ref="A101:A106"/>
    <mergeCell ref="B101:B106"/>
    <mergeCell ref="AA101:AA106"/>
    <mergeCell ref="A107:A112"/>
    <mergeCell ref="B107:B112"/>
    <mergeCell ref="AA107:AA112"/>
    <mergeCell ref="A113:A118"/>
    <mergeCell ref="B113:B118"/>
    <mergeCell ref="AA113:AA118"/>
    <mergeCell ref="A119:A124"/>
    <mergeCell ref="B119:B124"/>
    <mergeCell ref="AA119:AA124"/>
    <mergeCell ref="A125:A130"/>
    <mergeCell ref="B125:B130"/>
    <mergeCell ref="AA125:AA130"/>
    <mergeCell ref="A131:C131"/>
    <mergeCell ref="AA131:AA132"/>
    <mergeCell ref="A132:C132"/>
    <mergeCell ref="D132:G132"/>
    <mergeCell ref="H132:J132"/>
    <mergeCell ref="K132:N132"/>
    <mergeCell ref="O132:P132"/>
    <mergeCell ref="Q132:S132"/>
    <mergeCell ref="T132:U132"/>
    <mergeCell ref="V132:Y132"/>
    <mergeCell ref="D134:G134"/>
    <mergeCell ref="H134:J134"/>
    <mergeCell ref="K134:N134"/>
    <mergeCell ref="O134:P134"/>
    <mergeCell ref="Q134:S134"/>
  </mergeCells>
  <pageMargins left="0.7" right="0.7" top="0.75" bottom="0.75" header="0.3" footer="0.3"/>
  <pageSetup paperSize="9"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
  <sheetViews>
    <sheetView showGridLines="0" showRowColHeaders="0" zoomScale="80" zoomScaleNormal="80" zoomScaleSheetLayoutView="85" zoomScalePageLayoutView="90" workbookViewId="0">
      <pane xSplit="10" ySplit="5" topLeftCell="K6" activePane="bottomRight" state="frozen"/>
      <selection pane="topRight" activeCell="J1" sqref="J1"/>
      <selection pane="bottomLeft" activeCell="A4" sqref="A4"/>
      <selection pane="bottomRight" sqref="A1:H3"/>
    </sheetView>
  </sheetViews>
  <sheetFormatPr baseColWidth="10" defaultColWidth="0" defaultRowHeight="15" zeroHeight="1"/>
  <cols>
    <col min="1" max="1" width="7.5703125" style="292" customWidth="1"/>
    <col min="2" max="7" width="3.7109375" style="267" customWidth="1"/>
    <col min="8" max="8" width="7.42578125" style="267" customWidth="1"/>
    <col min="9" max="9" width="9.28515625" style="267" customWidth="1"/>
    <col min="10" max="10" width="50.140625" style="267" customWidth="1"/>
    <col min="11" max="11" width="31.85546875" style="293" customWidth="1"/>
    <col min="12" max="12" width="30.28515625" style="306" customWidth="1"/>
    <col min="13" max="13" width="34.5703125" style="306" customWidth="1"/>
    <col min="14" max="14" width="20.7109375" style="294" customWidth="1"/>
    <col min="15" max="15" width="22.28515625" style="294" customWidth="1"/>
    <col min="16" max="21" width="20" style="295" customWidth="1"/>
    <col min="22" max="22" width="73.7109375" style="267" hidden="1" customWidth="1"/>
    <col min="23" max="23" width="49.42578125" style="268" hidden="1" customWidth="1"/>
    <col min="24" max="16384" width="11.42578125" style="267" hidden="1"/>
  </cols>
  <sheetData>
    <row r="1" spans="1:23" ht="36.75" customHeight="1">
      <c r="A1" s="386"/>
      <c r="B1" s="386"/>
      <c r="C1" s="386"/>
      <c r="D1" s="386"/>
      <c r="E1" s="386"/>
      <c r="F1" s="386"/>
      <c r="G1" s="386"/>
      <c r="H1" s="386"/>
      <c r="I1" s="388" t="s">
        <v>322</v>
      </c>
      <c r="J1" s="388"/>
      <c r="K1" s="388"/>
      <c r="L1" s="388"/>
      <c r="M1" s="388"/>
      <c r="N1" s="388"/>
      <c r="O1" s="388"/>
      <c r="P1" s="389" t="s">
        <v>1682</v>
      </c>
      <c r="Q1" s="390"/>
      <c r="R1" s="390"/>
      <c r="S1" s="390"/>
      <c r="T1" s="390"/>
      <c r="U1" s="391"/>
    </row>
    <row r="2" spans="1:23" ht="30" customHeight="1">
      <c r="A2" s="386"/>
      <c r="B2" s="386"/>
      <c r="C2" s="386"/>
      <c r="D2" s="386"/>
      <c r="E2" s="386"/>
      <c r="F2" s="386"/>
      <c r="G2" s="386"/>
      <c r="H2" s="386"/>
      <c r="I2" s="388" t="s">
        <v>324</v>
      </c>
      <c r="J2" s="388"/>
      <c r="K2" s="388"/>
      <c r="L2" s="388"/>
      <c r="M2" s="388"/>
      <c r="N2" s="388"/>
      <c r="O2" s="388"/>
      <c r="P2" s="389" t="s">
        <v>1683</v>
      </c>
      <c r="Q2" s="390"/>
      <c r="R2" s="390"/>
      <c r="S2" s="390"/>
      <c r="T2" s="390"/>
      <c r="U2" s="391"/>
    </row>
    <row r="3" spans="1:23" ht="30" customHeight="1">
      <c r="A3" s="387"/>
      <c r="B3" s="387"/>
      <c r="C3" s="387"/>
      <c r="D3" s="387"/>
      <c r="E3" s="387"/>
      <c r="F3" s="387"/>
      <c r="G3" s="387"/>
      <c r="H3" s="387"/>
      <c r="I3" s="389" t="s">
        <v>1019</v>
      </c>
      <c r="J3" s="390"/>
      <c r="K3" s="390"/>
      <c r="L3" s="390"/>
      <c r="M3" s="390"/>
      <c r="N3" s="390"/>
      <c r="O3" s="391"/>
      <c r="P3" s="388" t="s">
        <v>323</v>
      </c>
      <c r="Q3" s="388"/>
      <c r="R3" s="388"/>
      <c r="S3" s="388"/>
      <c r="T3" s="388"/>
      <c r="U3" s="388"/>
      <c r="V3" s="269"/>
    </row>
    <row r="4" spans="1:23" ht="47.25" customHeight="1">
      <c r="A4" s="393" t="s">
        <v>1020</v>
      </c>
      <c r="B4" s="393"/>
      <c r="C4" s="393"/>
      <c r="D4" s="393"/>
      <c r="E4" s="393"/>
      <c r="F4" s="393"/>
      <c r="G4" s="393"/>
      <c r="H4" s="393"/>
      <c r="I4" s="392" t="s">
        <v>0</v>
      </c>
      <c r="J4" s="392"/>
      <c r="K4" s="392"/>
      <c r="L4" s="392"/>
      <c r="M4" s="392"/>
      <c r="N4" s="392"/>
      <c r="O4" s="392"/>
      <c r="P4" s="392"/>
      <c r="Q4" s="392"/>
      <c r="R4" s="392"/>
      <c r="S4" s="392"/>
      <c r="T4" s="392"/>
      <c r="U4" s="392"/>
    </row>
    <row r="5" spans="1:23" ht="39.75" customHeight="1">
      <c r="A5" s="746" t="s">
        <v>3</v>
      </c>
      <c r="B5" s="747"/>
      <c r="C5" s="747"/>
      <c r="D5" s="747"/>
      <c r="E5" s="747"/>
      <c r="F5" s="747"/>
      <c r="G5" s="747"/>
      <c r="H5" s="747"/>
      <c r="I5" s="748" t="s">
        <v>4</v>
      </c>
      <c r="J5" s="748"/>
      <c r="K5" s="749" t="s">
        <v>8</v>
      </c>
      <c r="L5" s="749" t="s">
        <v>779</v>
      </c>
      <c r="M5" s="749" t="s">
        <v>1021</v>
      </c>
      <c r="N5" s="749" t="s">
        <v>1022</v>
      </c>
      <c r="O5" s="749" t="s">
        <v>5</v>
      </c>
      <c r="P5" s="749">
        <v>2020</v>
      </c>
      <c r="Q5" s="749">
        <v>2021</v>
      </c>
      <c r="R5" s="749">
        <v>2022</v>
      </c>
      <c r="S5" s="749">
        <v>2023</v>
      </c>
      <c r="T5" s="749">
        <v>2024</v>
      </c>
      <c r="U5" s="749">
        <v>2025</v>
      </c>
      <c r="V5" s="270" t="s">
        <v>756</v>
      </c>
      <c r="W5" s="340" t="s">
        <v>1329</v>
      </c>
    </row>
    <row r="6" spans="1:23" ht="110.25" customHeight="1">
      <c r="A6" s="394" t="s">
        <v>156</v>
      </c>
      <c r="B6" s="397" t="s">
        <v>318</v>
      </c>
      <c r="C6" s="398"/>
      <c r="D6" s="398"/>
      <c r="E6" s="398"/>
      <c r="F6" s="398"/>
      <c r="G6" s="398"/>
      <c r="H6" s="399"/>
      <c r="I6" s="271" t="s">
        <v>160</v>
      </c>
      <c r="J6" s="272" t="s">
        <v>1277</v>
      </c>
      <c r="K6" s="273" t="s">
        <v>23</v>
      </c>
      <c r="L6" s="307" t="s">
        <v>1120</v>
      </c>
      <c r="M6" s="307" t="s">
        <v>1121</v>
      </c>
      <c r="N6" s="273" t="s">
        <v>1122</v>
      </c>
      <c r="O6" s="273" t="s">
        <v>1119</v>
      </c>
      <c r="P6" s="271" t="s">
        <v>1279</v>
      </c>
      <c r="Q6" s="271"/>
      <c r="R6" s="271"/>
      <c r="S6" s="271"/>
      <c r="T6" s="271"/>
      <c r="U6" s="271"/>
      <c r="V6" s="275" t="s">
        <v>895</v>
      </c>
      <c r="W6" s="268" t="s">
        <v>1276</v>
      </c>
    </row>
    <row r="7" spans="1:23" ht="82.5" customHeight="1">
      <c r="A7" s="395"/>
      <c r="B7" s="400"/>
      <c r="C7" s="401"/>
      <c r="D7" s="401"/>
      <c r="E7" s="401"/>
      <c r="F7" s="401"/>
      <c r="G7" s="401"/>
      <c r="H7" s="402"/>
      <c r="I7" s="271" t="s">
        <v>161</v>
      </c>
      <c r="J7" s="272" t="s">
        <v>24</v>
      </c>
      <c r="K7" s="273" t="s">
        <v>23</v>
      </c>
      <c r="L7" s="307" t="s">
        <v>829</v>
      </c>
      <c r="M7" s="307" t="s">
        <v>1123</v>
      </c>
      <c r="N7" s="273" t="s">
        <v>1124</v>
      </c>
      <c r="O7" s="273" t="s">
        <v>1123</v>
      </c>
      <c r="P7" s="271" t="s">
        <v>1278</v>
      </c>
      <c r="Q7" s="271"/>
      <c r="R7" s="271"/>
      <c r="S7" s="271"/>
      <c r="T7" s="271"/>
      <c r="U7" s="271"/>
      <c r="V7" s="272" t="s">
        <v>896</v>
      </c>
    </row>
    <row r="8" spans="1:23" ht="108.75" customHeight="1">
      <c r="A8" s="395"/>
      <c r="B8" s="400"/>
      <c r="C8" s="401"/>
      <c r="D8" s="401"/>
      <c r="E8" s="401"/>
      <c r="F8" s="401"/>
      <c r="G8" s="401"/>
      <c r="H8" s="402"/>
      <c r="I8" s="271" t="s">
        <v>162</v>
      </c>
      <c r="J8" s="272" t="s">
        <v>1280</v>
      </c>
      <c r="K8" s="273" t="s">
        <v>23</v>
      </c>
      <c r="L8" s="307" t="s">
        <v>830</v>
      </c>
      <c r="M8" s="307" t="s">
        <v>27</v>
      </c>
      <c r="N8" s="273" t="s">
        <v>738</v>
      </c>
      <c r="O8" s="276" t="s">
        <v>1125</v>
      </c>
      <c r="P8" s="271" t="s">
        <v>1564</v>
      </c>
      <c r="Q8" s="342" t="s">
        <v>1564</v>
      </c>
      <c r="R8" s="271"/>
      <c r="S8" s="271"/>
      <c r="T8" s="271"/>
      <c r="U8" s="271"/>
      <c r="V8" s="275"/>
      <c r="W8" s="268" t="s">
        <v>25</v>
      </c>
    </row>
    <row r="9" spans="1:23" ht="130.5" customHeight="1">
      <c r="A9" s="395"/>
      <c r="B9" s="400"/>
      <c r="C9" s="401"/>
      <c r="D9" s="401"/>
      <c r="E9" s="401"/>
      <c r="F9" s="401"/>
      <c r="G9" s="401"/>
      <c r="H9" s="402"/>
      <c r="I9" s="271" t="s">
        <v>163</v>
      </c>
      <c r="J9" s="272" t="s">
        <v>1281</v>
      </c>
      <c r="K9" s="273" t="s">
        <v>26</v>
      </c>
      <c r="L9" s="307" t="s">
        <v>853</v>
      </c>
      <c r="M9" s="307" t="s">
        <v>1286</v>
      </c>
      <c r="N9" s="277" t="s">
        <v>1282</v>
      </c>
      <c r="O9" s="276" t="s">
        <v>1127</v>
      </c>
      <c r="P9" s="305" t="s">
        <v>1128</v>
      </c>
      <c r="Q9" s="305" t="s">
        <v>1129</v>
      </c>
      <c r="R9" s="305" t="s">
        <v>1132</v>
      </c>
      <c r="S9" s="305" t="s">
        <v>1133</v>
      </c>
      <c r="T9" s="305" t="s">
        <v>1134</v>
      </c>
      <c r="U9" s="305" t="s">
        <v>1135</v>
      </c>
      <c r="V9" s="272" t="s">
        <v>896</v>
      </c>
      <c r="W9" s="318" t="s">
        <v>1126</v>
      </c>
    </row>
    <row r="10" spans="1:23" ht="80.25" customHeight="1">
      <c r="A10" s="395"/>
      <c r="B10" s="400"/>
      <c r="C10" s="401"/>
      <c r="D10" s="401"/>
      <c r="E10" s="401"/>
      <c r="F10" s="401"/>
      <c r="G10" s="401"/>
      <c r="H10" s="402"/>
      <c r="I10" s="394" t="s">
        <v>164</v>
      </c>
      <c r="J10" s="406" t="s">
        <v>22</v>
      </c>
      <c r="K10" s="383" t="s">
        <v>326</v>
      </c>
      <c r="L10" s="277" t="s">
        <v>831</v>
      </c>
      <c r="M10" s="277" t="s">
        <v>757</v>
      </c>
      <c r="N10" s="297" t="s">
        <v>1330</v>
      </c>
      <c r="O10" s="279" t="s">
        <v>757</v>
      </c>
      <c r="P10" s="298" t="s">
        <v>1283</v>
      </c>
      <c r="Q10" s="271" t="s">
        <v>831</v>
      </c>
      <c r="R10" s="298" t="s">
        <v>831</v>
      </c>
      <c r="S10" s="298" t="s">
        <v>831</v>
      </c>
      <c r="T10" s="298" t="s">
        <v>831</v>
      </c>
      <c r="U10" s="271"/>
      <c r="V10" s="272" t="s">
        <v>896</v>
      </c>
    </row>
    <row r="11" spans="1:23" ht="97.5" customHeight="1">
      <c r="A11" s="395"/>
      <c r="B11" s="400"/>
      <c r="C11" s="401"/>
      <c r="D11" s="401"/>
      <c r="E11" s="401"/>
      <c r="F11" s="401"/>
      <c r="G11" s="401"/>
      <c r="H11" s="402"/>
      <c r="I11" s="395"/>
      <c r="J11" s="407"/>
      <c r="K11" s="384"/>
      <c r="L11" s="277" t="s">
        <v>758</v>
      </c>
      <c r="M11" s="277" t="s">
        <v>1285</v>
      </c>
      <c r="N11" s="280" t="s">
        <v>893</v>
      </c>
      <c r="O11" s="281" t="s">
        <v>894</v>
      </c>
      <c r="P11" s="280" t="s">
        <v>1115</v>
      </c>
      <c r="Q11" s="296" t="s">
        <v>1116</v>
      </c>
      <c r="R11" s="296" t="s">
        <v>1117</v>
      </c>
      <c r="S11" s="296" t="s">
        <v>1136</v>
      </c>
      <c r="T11" s="296" t="s">
        <v>1137</v>
      </c>
      <c r="U11" s="296" t="s">
        <v>1138</v>
      </c>
      <c r="V11" s="282" t="s">
        <v>898</v>
      </c>
      <c r="W11" s="268" t="s">
        <v>1565</v>
      </c>
    </row>
    <row r="12" spans="1:23" ht="168" customHeight="1">
      <c r="A12" s="396"/>
      <c r="B12" s="403"/>
      <c r="C12" s="404"/>
      <c r="D12" s="404"/>
      <c r="E12" s="404"/>
      <c r="F12" s="404"/>
      <c r="G12" s="404"/>
      <c r="H12" s="405"/>
      <c r="I12" s="396"/>
      <c r="J12" s="408"/>
      <c r="K12" s="385"/>
      <c r="L12" s="277" t="s">
        <v>759</v>
      </c>
      <c r="M12" s="277" t="s">
        <v>1284</v>
      </c>
      <c r="N12" s="280" t="s">
        <v>900</v>
      </c>
      <c r="O12" s="281" t="s">
        <v>1095</v>
      </c>
      <c r="P12" s="313" t="s">
        <v>1112</v>
      </c>
      <c r="Q12" s="305" t="s">
        <v>1113</v>
      </c>
      <c r="R12" s="305" t="s">
        <v>1114</v>
      </c>
      <c r="S12" s="305" t="s">
        <v>1139</v>
      </c>
      <c r="T12" s="305" t="s">
        <v>1140</v>
      </c>
      <c r="U12" s="305" t="s">
        <v>1141</v>
      </c>
      <c r="V12" s="283" t="s">
        <v>899</v>
      </c>
    </row>
    <row r="13" spans="1:23" ht="99.75" customHeight="1">
      <c r="A13" s="394" t="s">
        <v>157</v>
      </c>
      <c r="B13" s="419" t="s">
        <v>136</v>
      </c>
      <c r="C13" s="420"/>
      <c r="D13" s="420"/>
      <c r="E13" s="420"/>
      <c r="F13" s="420"/>
      <c r="G13" s="420"/>
      <c r="H13" s="421"/>
      <c r="I13" s="271" t="s">
        <v>165</v>
      </c>
      <c r="J13" s="272" t="s">
        <v>95</v>
      </c>
      <c r="K13" s="273" t="s">
        <v>29</v>
      </c>
      <c r="L13" s="307" t="s">
        <v>760</v>
      </c>
      <c r="M13" s="307" t="s">
        <v>28</v>
      </c>
      <c r="N13" s="277" t="s">
        <v>901</v>
      </c>
      <c r="O13" s="277" t="s">
        <v>763</v>
      </c>
      <c r="P13" s="271"/>
      <c r="Q13" s="271"/>
      <c r="R13" s="271" t="s">
        <v>1287</v>
      </c>
      <c r="S13" s="271"/>
      <c r="T13" s="271"/>
      <c r="U13" s="271"/>
      <c r="V13" s="284" t="s">
        <v>902</v>
      </c>
    </row>
    <row r="14" spans="1:23" ht="112.5" customHeight="1">
      <c r="A14" s="395"/>
      <c r="B14" s="422"/>
      <c r="C14" s="423"/>
      <c r="D14" s="423"/>
      <c r="E14" s="423"/>
      <c r="F14" s="423"/>
      <c r="G14" s="423"/>
      <c r="H14" s="424"/>
      <c r="I14" s="271" t="s">
        <v>166</v>
      </c>
      <c r="J14" s="272" t="s">
        <v>16</v>
      </c>
      <c r="K14" s="273" t="s">
        <v>13</v>
      </c>
      <c r="L14" s="307" t="s">
        <v>854</v>
      </c>
      <c r="M14" s="307" t="s">
        <v>30</v>
      </c>
      <c r="N14" s="277" t="s">
        <v>325</v>
      </c>
      <c r="O14" s="277" t="s">
        <v>762</v>
      </c>
      <c r="P14" s="271"/>
      <c r="Q14" s="271" t="s">
        <v>1288</v>
      </c>
      <c r="R14" s="271" t="s">
        <v>1289</v>
      </c>
      <c r="S14" s="271" t="s">
        <v>1290</v>
      </c>
      <c r="T14" s="271"/>
      <c r="U14" s="271"/>
      <c r="V14" s="284" t="s">
        <v>904</v>
      </c>
    </row>
    <row r="15" spans="1:23" ht="130.5" customHeight="1">
      <c r="A15" s="395"/>
      <c r="B15" s="422"/>
      <c r="C15" s="423"/>
      <c r="D15" s="423"/>
      <c r="E15" s="423"/>
      <c r="F15" s="423"/>
      <c r="G15" s="423"/>
      <c r="H15" s="424"/>
      <c r="I15" s="271" t="s">
        <v>167</v>
      </c>
      <c r="J15" s="272" t="s">
        <v>97</v>
      </c>
      <c r="K15" s="273" t="s">
        <v>327</v>
      </c>
      <c r="L15" s="307" t="s">
        <v>761</v>
      </c>
      <c r="M15" s="307" t="s">
        <v>31</v>
      </c>
      <c r="N15" s="273" t="s">
        <v>765</v>
      </c>
      <c r="O15" s="277" t="s">
        <v>764</v>
      </c>
      <c r="P15" s="271"/>
      <c r="Q15" s="271" t="s">
        <v>1291</v>
      </c>
      <c r="R15" s="319" t="s">
        <v>1291</v>
      </c>
      <c r="S15" s="319" t="s">
        <v>1291</v>
      </c>
      <c r="T15" s="271"/>
      <c r="U15" s="271"/>
      <c r="V15" s="274" t="s">
        <v>897</v>
      </c>
    </row>
    <row r="16" spans="1:23" ht="103.5" customHeight="1">
      <c r="A16" s="396"/>
      <c r="B16" s="425"/>
      <c r="C16" s="426"/>
      <c r="D16" s="426"/>
      <c r="E16" s="426"/>
      <c r="F16" s="426"/>
      <c r="G16" s="426"/>
      <c r="H16" s="427"/>
      <c r="I16" s="271" t="s">
        <v>168</v>
      </c>
      <c r="J16" s="272" t="s">
        <v>1096</v>
      </c>
      <c r="K16" s="273" t="s">
        <v>32</v>
      </c>
      <c r="L16" s="307" t="s">
        <v>766</v>
      </c>
      <c r="M16" s="307" t="s">
        <v>33</v>
      </c>
      <c r="N16" s="277" t="s">
        <v>328</v>
      </c>
      <c r="O16" s="277" t="s">
        <v>1073</v>
      </c>
      <c r="P16" s="271"/>
      <c r="Q16" s="271" t="s">
        <v>1292</v>
      </c>
      <c r="R16" s="271" t="s">
        <v>1293</v>
      </c>
      <c r="S16" s="271"/>
      <c r="T16" s="271"/>
      <c r="U16" s="271"/>
      <c r="V16" s="274" t="s">
        <v>1076</v>
      </c>
    </row>
    <row r="17" spans="1:23" ht="180.75" customHeight="1">
      <c r="A17" s="394" t="s">
        <v>158</v>
      </c>
      <c r="B17" s="410" t="s">
        <v>1</v>
      </c>
      <c r="C17" s="411"/>
      <c r="D17" s="411"/>
      <c r="E17" s="411"/>
      <c r="F17" s="411"/>
      <c r="G17" s="411"/>
      <c r="H17" s="412"/>
      <c r="I17" s="271" t="s">
        <v>169</v>
      </c>
      <c r="J17" s="285" t="s">
        <v>1294</v>
      </c>
      <c r="K17" s="273" t="s">
        <v>98</v>
      </c>
      <c r="L17" s="320" t="s">
        <v>1301</v>
      </c>
      <c r="M17" s="320" t="s">
        <v>1299</v>
      </c>
      <c r="N17" s="277" t="s">
        <v>1131</v>
      </c>
      <c r="O17" s="273" t="s">
        <v>1300</v>
      </c>
      <c r="P17" s="319" t="s">
        <v>1295</v>
      </c>
      <c r="Q17" s="319" t="s">
        <v>1296</v>
      </c>
      <c r="R17" s="319" t="s">
        <v>1297</v>
      </c>
      <c r="S17" s="319" t="s">
        <v>1298</v>
      </c>
      <c r="T17" s="319" t="s">
        <v>1298</v>
      </c>
      <c r="U17" s="319" t="s">
        <v>1298</v>
      </c>
      <c r="V17" s="284" t="s">
        <v>755</v>
      </c>
      <c r="W17" s="285" t="s">
        <v>1130</v>
      </c>
    </row>
    <row r="18" spans="1:23" ht="233.25" customHeight="1">
      <c r="A18" s="395"/>
      <c r="B18" s="413"/>
      <c r="C18" s="414"/>
      <c r="D18" s="414"/>
      <c r="E18" s="414"/>
      <c r="F18" s="414"/>
      <c r="G18" s="414"/>
      <c r="H18" s="415"/>
      <c r="I18" s="394" t="s">
        <v>170</v>
      </c>
      <c r="J18" s="383" t="s">
        <v>116</v>
      </c>
      <c r="K18" s="383" t="s">
        <v>120</v>
      </c>
      <c r="L18" s="307" t="s">
        <v>1302</v>
      </c>
      <c r="M18" s="277" t="s">
        <v>1310</v>
      </c>
      <c r="N18" s="277" t="s">
        <v>976</v>
      </c>
      <c r="O18" s="277" t="s">
        <v>1118</v>
      </c>
      <c r="P18" s="313" t="s">
        <v>1304</v>
      </c>
      <c r="Q18" s="313" t="s">
        <v>1305</v>
      </c>
      <c r="R18" s="313" t="s">
        <v>1306</v>
      </c>
      <c r="S18" s="313" t="s">
        <v>1307</v>
      </c>
      <c r="T18" s="313" t="s">
        <v>1308</v>
      </c>
      <c r="U18" s="313" t="s">
        <v>1309</v>
      </c>
      <c r="V18" s="286" t="s">
        <v>977</v>
      </c>
      <c r="W18" s="428"/>
    </row>
    <row r="19" spans="1:23" ht="192.75" customHeight="1">
      <c r="A19" s="395"/>
      <c r="B19" s="413"/>
      <c r="C19" s="414"/>
      <c r="D19" s="414"/>
      <c r="E19" s="414"/>
      <c r="F19" s="414"/>
      <c r="G19" s="414"/>
      <c r="H19" s="415"/>
      <c r="I19" s="396"/>
      <c r="J19" s="385"/>
      <c r="K19" s="385"/>
      <c r="L19" s="307" t="s">
        <v>1303</v>
      </c>
      <c r="M19" s="277" t="s">
        <v>1142</v>
      </c>
      <c r="N19" s="277" t="s">
        <v>1311</v>
      </c>
      <c r="O19" s="277" t="s">
        <v>1312</v>
      </c>
      <c r="P19" s="280"/>
      <c r="Q19" s="280" t="s">
        <v>1313</v>
      </c>
      <c r="R19" s="280" t="s">
        <v>1314</v>
      </c>
      <c r="S19" s="280" t="s">
        <v>1315</v>
      </c>
      <c r="T19" s="280" t="s">
        <v>1315</v>
      </c>
      <c r="U19" s="280"/>
      <c r="V19" s="286" t="s">
        <v>1077</v>
      </c>
      <c r="W19" s="428"/>
    </row>
    <row r="20" spans="1:23" ht="150" customHeight="1">
      <c r="A20" s="395"/>
      <c r="B20" s="413"/>
      <c r="C20" s="414"/>
      <c r="D20" s="414"/>
      <c r="E20" s="414"/>
      <c r="F20" s="414"/>
      <c r="G20" s="414"/>
      <c r="H20" s="415"/>
      <c r="I20" s="271" t="s">
        <v>171</v>
      </c>
      <c r="J20" s="272" t="s">
        <v>9</v>
      </c>
      <c r="K20" s="273" t="s">
        <v>12</v>
      </c>
      <c r="L20" s="307" t="s">
        <v>767</v>
      </c>
      <c r="M20" s="307" t="s">
        <v>1316</v>
      </c>
      <c r="N20" s="277" t="s">
        <v>939</v>
      </c>
      <c r="O20" s="277" t="s">
        <v>979</v>
      </c>
      <c r="P20" s="313" t="s">
        <v>1527</v>
      </c>
      <c r="Q20" s="313" t="s">
        <v>1143</v>
      </c>
      <c r="R20" s="313" t="s">
        <v>1147</v>
      </c>
      <c r="S20" s="313" t="s">
        <v>1144</v>
      </c>
      <c r="T20" s="313" t="s">
        <v>1145</v>
      </c>
      <c r="U20" s="313" t="s">
        <v>1146</v>
      </c>
      <c r="V20" s="286" t="s">
        <v>940</v>
      </c>
    </row>
    <row r="21" spans="1:23" ht="85.5" customHeight="1">
      <c r="A21" s="395"/>
      <c r="B21" s="413"/>
      <c r="C21" s="414"/>
      <c r="D21" s="414"/>
      <c r="E21" s="414"/>
      <c r="F21" s="414"/>
      <c r="G21" s="414"/>
      <c r="H21" s="415"/>
      <c r="I21" s="394" t="s">
        <v>172</v>
      </c>
      <c r="J21" s="432" t="s">
        <v>18</v>
      </c>
      <c r="K21" s="383" t="s">
        <v>11</v>
      </c>
      <c r="L21" s="307" t="s">
        <v>768</v>
      </c>
      <c r="M21" s="307" t="s">
        <v>153</v>
      </c>
      <c r="N21" s="273" t="s">
        <v>329</v>
      </c>
      <c r="O21" s="273" t="s">
        <v>737</v>
      </c>
      <c r="P21" s="271"/>
      <c r="Q21" s="271" t="s">
        <v>1529</v>
      </c>
      <c r="R21" s="271" t="s">
        <v>1528</v>
      </c>
      <c r="S21" s="271" t="s">
        <v>1148</v>
      </c>
      <c r="T21" s="271" t="s">
        <v>1148</v>
      </c>
      <c r="U21" s="271"/>
      <c r="V21" s="287" t="s">
        <v>941</v>
      </c>
    </row>
    <row r="22" spans="1:23" ht="56.25" customHeight="1">
      <c r="A22" s="395"/>
      <c r="B22" s="413"/>
      <c r="C22" s="414"/>
      <c r="D22" s="414"/>
      <c r="E22" s="414"/>
      <c r="F22" s="414"/>
      <c r="G22" s="414"/>
      <c r="H22" s="415"/>
      <c r="I22" s="396"/>
      <c r="J22" s="433"/>
      <c r="K22" s="385"/>
      <c r="L22" s="307" t="s">
        <v>769</v>
      </c>
      <c r="M22" s="307" t="s">
        <v>332</v>
      </c>
      <c r="N22" s="273" t="s">
        <v>329</v>
      </c>
      <c r="O22" s="273" t="s">
        <v>180</v>
      </c>
      <c r="P22" s="280" t="s">
        <v>1149</v>
      </c>
      <c r="Q22" s="298" t="s">
        <v>1149</v>
      </c>
      <c r="R22" s="271"/>
      <c r="S22" s="271" t="s">
        <v>1149</v>
      </c>
      <c r="T22" s="271" t="s">
        <v>1149</v>
      </c>
      <c r="U22" s="271"/>
      <c r="V22" s="288" t="s">
        <v>777</v>
      </c>
    </row>
    <row r="23" spans="1:23" ht="98.25" customHeight="1">
      <c r="A23" s="395"/>
      <c r="B23" s="413"/>
      <c r="C23" s="414"/>
      <c r="D23" s="414"/>
      <c r="E23" s="414"/>
      <c r="F23" s="414"/>
      <c r="G23" s="414"/>
      <c r="H23" s="415"/>
      <c r="I23" s="394" t="s">
        <v>173</v>
      </c>
      <c r="J23" s="432" t="s">
        <v>19</v>
      </c>
      <c r="K23" s="383" t="s">
        <v>121</v>
      </c>
      <c r="L23" s="307" t="s">
        <v>770</v>
      </c>
      <c r="M23" s="307" t="s">
        <v>1317</v>
      </c>
      <c r="N23" s="273" t="s">
        <v>980</v>
      </c>
      <c r="O23" s="273" t="s">
        <v>141</v>
      </c>
      <c r="P23" s="305" t="s">
        <v>1530</v>
      </c>
      <c r="Q23" s="305" t="s">
        <v>1531</v>
      </c>
      <c r="R23" s="305"/>
      <c r="S23" s="305"/>
      <c r="T23" s="305"/>
      <c r="U23" s="271"/>
      <c r="V23" s="272" t="s">
        <v>896</v>
      </c>
    </row>
    <row r="24" spans="1:23" ht="135.75" customHeight="1">
      <c r="A24" s="395"/>
      <c r="B24" s="413"/>
      <c r="C24" s="414"/>
      <c r="D24" s="414"/>
      <c r="E24" s="414"/>
      <c r="F24" s="414"/>
      <c r="G24" s="414"/>
      <c r="H24" s="415"/>
      <c r="I24" s="396"/>
      <c r="J24" s="433"/>
      <c r="K24" s="385"/>
      <c r="L24" s="307" t="s">
        <v>140</v>
      </c>
      <c r="M24" s="307" t="s">
        <v>140</v>
      </c>
      <c r="N24" s="273" t="s">
        <v>330</v>
      </c>
      <c r="O24" s="273" t="s">
        <v>142</v>
      </c>
      <c r="Q24" s="271" t="s">
        <v>1331</v>
      </c>
      <c r="R24" s="271" t="s">
        <v>1318</v>
      </c>
      <c r="S24" s="271" t="s">
        <v>1150</v>
      </c>
      <c r="T24" s="271"/>
      <c r="U24" s="271"/>
      <c r="V24" s="272" t="s">
        <v>896</v>
      </c>
    </row>
    <row r="25" spans="1:23" ht="138" customHeight="1">
      <c r="A25" s="395"/>
      <c r="B25" s="413"/>
      <c r="C25" s="414"/>
      <c r="D25" s="414"/>
      <c r="E25" s="414"/>
      <c r="F25" s="414"/>
      <c r="G25" s="414"/>
      <c r="H25" s="415"/>
      <c r="I25" s="271" t="s">
        <v>174</v>
      </c>
      <c r="J25" s="272" t="s">
        <v>34</v>
      </c>
      <c r="K25" s="273" t="s">
        <v>20</v>
      </c>
      <c r="L25" s="277" t="s">
        <v>771</v>
      </c>
      <c r="M25" s="277" t="s">
        <v>1319</v>
      </c>
      <c r="N25" s="289" t="s">
        <v>139</v>
      </c>
      <c r="O25" s="277" t="s">
        <v>122</v>
      </c>
      <c r="P25" s="305" t="s">
        <v>1152</v>
      </c>
      <c r="Q25" s="305" t="s">
        <v>1153</v>
      </c>
      <c r="R25" s="305" t="s">
        <v>1154</v>
      </c>
      <c r="S25" s="305" t="s">
        <v>1155</v>
      </c>
      <c r="T25" s="305" t="s">
        <v>1156</v>
      </c>
      <c r="U25" s="305" t="s">
        <v>1157</v>
      </c>
      <c r="V25" s="290" t="s">
        <v>905</v>
      </c>
      <c r="W25" s="268" t="s">
        <v>1151</v>
      </c>
    </row>
    <row r="26" spans="1:23" ht="140.25" customHeight="1">
      <c r="A26" s="396"/>
      <c r="B26" s="416"/>
      <c r="C26" s="417"/>
      <c r="D26" s="417"/>
      <c r="E26" s="417"/>
      <c r="F26" s="417"/>
      <c r="G26" s="417"/>
      <c r="H26" s="418"/>
      <c r="I26" s="271" t="s">
        <v>175</v>
      </c>
      <c r="J26" s="272" t="s">
        <v>99</v>
      </c>
      <c r="K26" s="273" t="s">
        <v>123</v>
      </c>
      <c r="L26" s="307" t="s">
        <v>772</v>
      </c>
      <c r="M26" s="307" t="s">
        <v>773</v>
      </c>
      <c r="N26" s="273" t="s">
        <v>1320</v>
      </c>
      <c r="O26" s="273" t="s">
        <v>1158</v>
      </c>
      <c r="P26" s="280" t="s">
        <v>1158</v>
      </c>
      <c r="Q26" s="280"/>
      <c r="R26" s="280"/>
      <c r="S26" s="280"/>
      <c r="T26" s="280"/>
      <c r="U26" s="280"/>
      <c r="V26" s="274" t="s">
        <v>896</v>
      </c>
    </row>
    <row r="27" spans="1:23" ht="162.75" customHeight="1">
      <c r="A27" s="409" t="s">
        <v>159</v>
      </c>
      <c r="B27" s="409" t="s">
        <v>855</v>
      </c>
      <c r="C27" s="409"/>
      <c r="D27" s="409"/>
      <c r="E27" s="409"/>
      <c r="F27" s="409"/>
      <c r="G27" s="409"/>
      <c r="H27" s="409"/>
      <c r="I27" s="271" t="s">
        <v>176</v>
      </c>
      <c r="J27" s="272" t="s">
        <v>856</v>
      </c>
      <c r="K27" s="273" t="s">
        <v>35</v>
      </c>
      <c r="L27" s="307" t="s">
        <v>857</v>
      </c>
      <c r="M27" s="307" t="s">
        <v>1321</v>
      </c>
      <c r="N27" s="289" t="s">
        <v>858</v>
      </c>
      <c r="O27" s="276" t="s">
        <v>859</v>
      </c>
      <c r="P27" s="291" t="s">
        <v>1159</v>
      </c>
      <c r="Q27" s="291" t="s">
        <v>1160</v>
      </c>
      <c r="R27" s="291" t="s">
        <v>1161</v>
      </c>
      <c r="S27" s="291" t="s">
        <v>1162</v>
      </c>
      <c r="T27" s="291" t="s">
        <v>1163</v>
      </c>
      <c r="U27" s="291" t="s">
        <v>1164</v>
      </c>
      <c r="V27" s="284" t="s">
        <v>929</v>
      </c>
    </row>
    <row r="28" spans="1:23" ht="154.5" customHeight="1">
      <c r="A28" s="409"/>
      <c r="B28" s="409"/>
      <c r="C28" s="409"/>
      <c r="D28" s="409"/>
      <c r="E28" s="409"/>
      <c r="F28" s="409"/>
      <c r="G28" s="409"/>
      <c r="H28" s="409"/>
      <c r="I28" s="271" t="s">
        <v>177</v>
      </c>
      <c r="J28" s="272" t="s">
        <v>290</v>
      </c>
      <c r="K28" s="273" t="s">
        <v>21</v>
      </c>
      <c r="L28" s="307" t="s">
        <v>860</v>
      </c>
      <c r="M28" s="307" t="s">
        <v>1324</v>
      </c>
      <c r="N28" s="277" t="s">
        <v>1165</v>
      </c>
      <c r="O28" s="273" t="s">
        <v>331</v>
      </c>
      <c r="P28" s="280" t="s">
        <v>1322</v>
      </c>
      <c r="Q28" s="271" t="s">
        <v>1323</v>
      </c>
      <c r="R28" s="271"/>
      <c r="S28" s="271"/>
      <c r="T28" s="271"/>
      <c r="U28" s="271"/>
      <c r="V28" s="274" t="s">
        <v>778</v>
      </c>
    </row>
    <row r="29" spans="1:23" ht="234" customHeight="1">
      <c r="A29" s="409"/>
      <c r="B29" s="409"/>
      <c r="C29" s="409"/>
      <c r="D29" s="409"/>
      <c r="E29" s="409"/>
      <c r="F29" s="409"/>
      <c r="G29" s="409"/>
      <c r="H29" s="409"/>
      <c r="I29" s="271" t="s">
        <v>178</v>
      </c>
      <c r="J29" s="272" t="s">
        <v>1563</v>
      </c>
      <c r="K29" s="273" t="s">
        <v>14</v>
      </c>
      <c r="L29" s="277" t="s">
        <v>774</v>
      </c>
      <c r="M29" s="277" t="s">
        <v>1325</v>
      </c>
      <c r="N29" s="289" t="s">
        <v>851</v>
      </c>
      <c r="O29" s="289" t="s">
        <v>852</v>
      </c>
      <c r="P29" s="349" t="s">
        <v>1218</v>
      </c>
      <c r="Q29" s="291" t="s">
        <v>1219</v>
      </c>
      <c r="R29" s="291" t="s">
        <v>1220</v>
      </c>
      <c r="S29" s="291" t="s">
        <v>1221</v>
      </c>
      <c r="T29" s="291" t="s">
        <v>1222</v>
      </c>
      <c r="U29" s="291" t="s">
        <v>1223</v>
      </c>
      <c r="V29" s="278" t="s">
        <v>903</v>
      </c>
    </row>
    <row r="30" spans="1:23" ht="114.75" customHeight="1">
      <c r="A30" s="409"/>
      <c r="B30" s="409"/>
      <c r="C30" s="409"/>
      <c r="D30" s="409"/>
      <c r="E30" s="409"/>
      <c r="F30" s="409"/>
      <c r="G30" s="409"/>
      <c r="H30" s="409"/>
      <c r="I30" s="409" t="s">
        <v>179</v>
      </c>
      <c r="J30" s="431" t="s">
        <v>100</v>
      </c>
      <c r="K30" s="431" t="s">
        <v>14</v>
      </c>
      <c r="L30" s="277" t="s">
        <v>775</v>
      </c>
      <c r="M30" s="277" t="s">
        <v>1326</v>
      </c>
      <c r="N30" s="277" t="s">
        <v>821</v>
      </c>
      <c r="O30" s="291" t="s">
        <v>344</v>
      </c>
      <c r="P30" s="349" t="s">
        <v>1224</v>
      </c>
      <c r="Q30" s="291" t="s">
        <v>1225</v>
      </c>
      <c r="R30" s="291" t="s">
        <v>1226</v>
      </c>
      <c r="S30" s="291" t="s">
        <v>1227</v>
      </c>
      <c r="T30" s="291" t="s">
        <v>1228</v>
      </c>
      <c r="U30" s="291" t="s">
        <v>1229</v>
      </c>
      <c r="V30" s="429" t="s">
        <v>861</v>
      </c>
    </row>
    <row r="31" spans="1:23" ht="148.5" customHeight="1">
      <c r="A31" s="409"/>
      <c r="B31" s="409"/>
      <c r="C31" s="409"/>
      <c r="D31" s="409"/>
      <c r="E31" s="409"/>
      <c r="F31" s="409"/>
      <c r="G31" s="409"/>
      <c r="H31" s="409"/>
      <c r="I31" s="409"/>
      <c r="J31" s="431"/>
      <c r="K31" s="431"/>
      <c r="L31" s="330" t="s">
        <v>862</v>
      </c>
      <c r="M31" s="330" t="s">
        <v>1327</v>
      </c>
      <c r="N31" s="277" t="s">
        <v>821</v>
      </c>
      <c r="O31" s="330" t="s">
        <v>154</v>
      </c>
      <c r="P31" s="349" t="s">
        <v>1230</v>
      </c>
      <c r="Q31" s="291" t="s">
        <v>1231</v>
      </c>
      <c r="R31" s="291" t="s">
        <v>1232</v>
      </c>
      <c r="S31" s="291" t="s">
        <v>1233</v>
      </c>
      <c r="T31" s="291" t="s">
        <v>1234</v>
      </c>
      <c r="U31" s="291" t="s">
        <v>1235</v>
      </c>
      <c r="V31" s="430"/>
    </row>
    <row r="32" spans="1:23" ht="148.5" customHeight="1">
      <c r="A32" s="409"/>
      <c r="B32" s="409"/>
      <c r="C32" s="409"/>
      <c r="D32" s="409"/>
      <c r="E32" s="409"/>
      <c r="F32" s="409"/>
      <c r="G32" s="409"/>
      <c r="H32" s="409"/>
      <c r="I32" s="409"/>
      <c r="J32" s="431"/>
      <c r="K32" s="431"/>
      <c r="L32" s="330" t="s">
        <v>776</v>
      </c>
      <c r="M32" s="330" t="s">
        <v>1328</v>
      </c>
      <c r="N32" s="277" t="s">
        <v>821</v>
      </c>
      <c r="O32" s="330" t="s">
        <v>155</v>
      </c>
      <c r="P32" s="349" t="s">
        <v>1566</v>
      </c>
      <c r="Q32" s="291" t="s">
        <v>1236</v>
      </c>
      <c r="R32" s="291" t="s">
        <v>1237</v>
      </c>
      <c r="S32" s="291" t="s">
        <v>1238</v>
      </c>
      <c r="T32" s="291" t="s">
        <v>1567</v>
      </c>
      <c r="U32" s="291" t="s">
        <v>1239</v>
      </c>
      <c r="V32" s="430"/>
    </row>
    <row r="33" hidden="1"/>
  </sheetData>
  <sheetProtection password="DDCC" sheet="1" objects="1" scenarios="1"/>
  <mergeCells count="36">
    <mergeCell ref="W18:W19"/>
    <mergeCell ref="I23:I24"/>
    <mergeCell ref="K23:K24"/>
    <mergeCell ref="K21:K22"/>
    <mergeCell ref="V30:V32"/>
    <mergeCell ref="J30:J32"/>
    <mergeCell ref="I30:I32"/>
    <mergeCell ref="K30:K32"/>
    <mergeCell ref="K18:K19"/>
    <mergeCell ref="J23:J24"/>
    <mergeCell ref="J21:J22"/>
    <mergeCell ref="I21:I22"/>
    <mergeCell ref="I18:I19"/>
    <mergeCell ref="J18:J19"/>
    <mergeCell ref="A13:A16"/>
    <mergeCell ref="A27:A32"/>
    <mergeCell ref="B27:H32"/>
    <mergeCell ref="A17:A26"/>
    <mergeCell ref="B17:H26"/>
    <mergeCell ref="B13:H16"/>
    <mergeCell ref="K10:K12"/>
    <mergeCell ref="A1:H3"/>
    <mergeCell ref="I1:O1"/>
    <mergeCell ref="I2:O2"/>
    <mergeCell ref="I3:O3"/>
    <mergeCell ref="I4:U4"/>
    <mergeCell ref="I5:J5"/>
    <mergeCell ref="A5:H5"/>
    <mergeCell ref="A4:H4"/>
    <mergeCell ref="P3:U3"/>
    <mergeCell ref="P1:U1"/>
    <mergeCell ref="P2:U2"/>
    <mergeCell ref="A6:A12"/>
    <mergeCell ref="B6:H12"/>
    <mergeCell ref="I10:I12"/>
    <mergeCell ref="J10:J12"/>
  </mergeCells>
  <pageMargins left="0.23622047244094491" right="0.23622047244094491" top="0.74803149606299213" bottom="0.74803149606299213" header="0.31496062992125984" footer="0.31496062992125984"/>
  <pageSetup scale="58" orientation="landscape" verticalDpi="300" r:id="rId1"/>
  <rowBreaks count="2" manualBreakCount="2">
    <brk id="16" max="16383" man="1"/>
    <brk id="32" max="42" man="1"/>
  </rowBreaks>
  <colBreaks count="1" manualBreakCount="1">
    <brk id="2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showGridLines="0" showRowColHeaders="0" zoomScale="80" zoomScaleNormal="80" zoomScaleSheetLayoutView="100" zoomScalePageLayoutView="90" workbookViewId="0">
      <pane xSplit="10" ySplit="5" topLeftCell="K6" activePane="bottomRight" state="frozen"/>
      <selection pane="topRight" activeCell="J1" sqref="J1"/>
      <selection pane="bottomLeft" activeCell="A4" sqref="A4"/>
      <selection pane="bottomRight" sqref="A1:H3"/>
    </sheetView>
  </sheetViews>
  <sheetFormatPr baseColWidth="10" defaultColWidth="0" defaultRowHeight="18.75" zeroHeight="1"/>
  <cols>
    <col min="1" max="1" width="7.42578125" style="2" customWidth="1"/>
    <col min="2" max="7" width="4" style="3" customWidth="1"/>
    <col min="8" max="8" width="6.42578125" style="3" customWidth="1"/>
    <col min="9" max="9" width="7.140625" style="5" customWidth="1"/>
    <col min="10" max="10" width="58.7109375" style="3" customWidth="1"/>
    <col min="11" max="11" width="23.140625" style="5" customWidth="1"/>
    <col min="12" max="12" width="30.140625" style="5" customWidth="1"/>
    <col min="13" max="13" width="34.5703125" style="5" customWidth="1"/>
    <col min="14" max="14" width="26" style="6" customWidth="1"/>
    <col min="15" max="15" width="18.140625" style="6" customWidth="1"/>
    <col min="16" max="21" width="20.42578125" style="8" customWidth="1"/>
    <col min="22" max="22" width="67.5703125" style="3" hidden="1" customWidth="1"/>
    <col min="23" max="23" width="41" style="3" hidden="1" customWidth="1"/>
    <col min="24" max="16384" width="11.42578125" style="3" hidden="1"/>
  </cols>
  <sheetData>
    <row r="1" spans="1:23" ht="36" customHeight="1">
      <c r="A1" s="434"/>
      <c r="B1" s="434"/>
      <c r="C1" s="434"/>
      <c r="D1" s="434"/>
      <c r="E1" s="434"/>
      <c r="F1" s="434"/>
      <c r="G1" s="434"/>
      <c r="H1" s="434"/>
      <c r="I1" s="436" t="s">
        <v>322</v>
      </c>
      <c r="J1" s="436"/>
      <c r="K1" s="436"/>
      <c r="L1" s="436"/>
      <c r="M1" s="436"/>
      <c r="N1" s="436"/>
      <c r="O1" s="436"/>
      <c r="P1" s="389" t="s">
        <v>1682</v>
      </c>
      <c r="Q1" s="390"/>
      <c r="R1" s="390"/>
      <c r="S1" s="390"/>
      <c r="T1" s="390"/>
      <c r="U1" s="391"/>
    </row>
    <row r="2" spans="1:23" ht="30" customHeight="1">
      <c r="A2" s="434"/>
      <c r="B2" s="434"/>
      <c r="C2" s="434"/>
      <c r="D2" s="434"/>
      <c r="E2" s="434"/>
      <c r="F2" s="434"/>
      <c r="G2" s="434"/>
      <c r="H2" s="434"/>
      <c r="I2" s="436" t="s">
        <v>324</v>
      </c>
      <c r="J2" s="436"/>
      <c r="K2" s="436"/>
      <c r="L2" s="436"/>
      <c r="M2" s="436"/>
      <c r="N2" s="436"/>
      <c r="O2" s="436"/>
      <c r="P2" s="389" t="s">
        <v>1683</v>
      </c>
      <c r="Q2" s="390"/>
      <c r="R2" s="390"/>
      <c r="S2" s="390"/>
      <c r="T2" s="390"/>
      <c r="U2" s="391"/>
    </row>
    <row r="3" spans="1:23" ht="32.25" customHeight="1">
      <c r="A3" s="435"/>
      <c r="B3" s="435"/>
      <c r="C3" s="435"/>
      <c r="D3" s="435"/>
      <c r="E3" s="435"/>
      <c r="F3" s="435"/>
      <c r="G3" s="435"/>
      <c r="H3" s="435"/>
      <c r="I3" s="436" t="s">
        <v>1023</v>
      </c>
      <c r="J3" s="436"/>
      <c r="K3" s="436"/>
      <c r="L3" s="436"/>
      <c r="M3" s="436"/>
      <c r="N3" s="436"/>
      <c r="O3" s="436"/>
      <c r="P3" s="388" t="s">
        <v>323</v>
      </c>
      <c r="Q3" s="388"/>
      <c r="R3" s="388"/>
      <c r="S3" s="388"/>
      <c r="T3" s="388"/>
      <c r="U3" s="388"/>
    </row>
    <row r="4" spans="1:23" ht="57" customHeight="1">
      <c r="A4" s="443" t="s">
        <v>1024</v>
      </c>
      <c r="B4" s="443"/>
      <c r="C4" s="443"/>
      <c r="D4" s="443"/>
      <c r="E4" s="443"/>
      <c r="F4" s="443"/>
      <c r="G4" s="443"/>
      <c r="H4" s="443"/>
      <c r="I4" s="440" t="s">
        <v>2</v>
      </c>
      <c r="J4" s="440"/>
      <c r="K4" s="440"/>
      <c r="L4" s="440"/>
      <c r="M4" s="440"/>
      <c r="N4" s="440"/>
      <c r="O4" s="440"/>
      <c r="P4" s="440"/>
      <c r="Q4" s="440"/>
      <c r="R4" s="440"/>
      <c r="S4" s="440"/>
      <c r="T4" s="440"/>
      <c r="U4" s="440"/>
    </row>
    <row r="5" spans="1:23" ht="42.75" customHeight="1">
      <c r="A5" s="750" t="s">
        <v>3</v>
      </c>
      <c r="B5" s="751"/>
      <c r="C5" s="751"/>
      <c r="D5" s="751"/>
      <c r="E5" s="751"/>
      <c r="F5" s="751"/>
      <c r="G5" s="751"/>
      <c r="H5" s="751"/>
      <c r="I5" s="752" t="s">
        <v>4</v>
      </c>
      <c r="J5" s="752"/>
      <c r="K5" s="753" t="s">
        <v>8</v>
      </c>
      <c r="L5" s="753" t="s">
        <v>779</v>
      </c>
      <c r="M5" s="753" t="s">
        <v>1021</v>
      </c>
      <c r="N5" s="753" t="s">
        <v>1022</v>
      </c>
      <c r="O5" s="753" t="s">
        <v>5</v>
      </c>
      <c r="P5" s="753">
        <v>2020</v>
      </c>
      <c r="Q5" s="753">
        <v>2021</v>
      </c>
      <c r="R5" s="753">
        <v>2022</v>
      </c>
      <c r="S5" s="753">
        <v>2023</v>
      </c>
      <c r="T5" s="753">
        <v>2024</v>
      </c>
      <c r="U5" s="753">
        <v>2025</v>
      </c>
      <c r="V5" s="167" t="s">
        <v>756</v>
      </c>
      <c r="W5" s="3" t="s">
        <v>1329</v>
      </c>
    </row>
    <row r="6" spans="1:23" s="14" customFormat="1" ht="388.5" customHeight="1">
      <c r="A6" s="444" t="s">
        <v>181</v>
      </c>
      <c r="B6" s="445" t="s">
        <v>36</v>
      </c>
      <c r="C6" s="446"/>
      <c r="D6" s="446"/>
      <c r="E6" s="446"/>
      <c r="F6" s="446"/>
      <c r="G6" s="446"/>
      <c r="H6" s="446"/>
      <c r="I6" s="13" t="s">
        <v>185</v>
      </c>
      <c r="J6" s="65" t="s">
        <v>124</v>
      </c>
      <c r="K6" s="11" t="s">
        <v>37</v>
      </c>
      <c r="L6" s="174" t="s">
        <v>863</v>
      </c>
      <c r="M6" s="174" t="s">
        <v>1365</v>
      </c>
      <c r="N6" s="11" t="s">
        <v>1370</v>
      </c>
      <c r="O6" s="11" t="s">
        <v>1648</v>
      </c>
      <c r="P6" s="312" t="s">
        <v>1332</v>
      </c>
      <c r="Q6" s="312" t="s">
        <v>1333</v>
      </c>
      <c r="R6" s="312" t="s">
        <v>1334</v>
      </c>
      <c r="S6" s="312" t="s">
        <v>1335</v>
      </c>
      <c r="T6" s="312" t="s">
        <v>1336</v>
      </c>
      <c r="U6" s="312" t="s">
        <v>1337</v>
      </c>
      <c r="V6" s="176" t="s">
        <v>787</v>
      </c>
    </row>
    <row r="7" spans="1:23" s="14" customFormat="1" ht="320.25" customHeight="1">
      <c r="A7" s="444"/>
      <c r="B7" s="447"/>
      <c r="C7" s="448"/>
      <c r="D7" s="448"/>
      <c r="E7" s="448"/>
      <c r="F7" s="448"/>
      <c r="G7" s="448"/>
      <c r="H7" s="448"/>
      <c r="I7" s="13" t="s">
        <v>184</v>
      </c>
      <c r="J7" s="65" t="s">
        <v>38</v>
      </c>
      <c r="K7" s="11" t="s">
        <v>15</v>
      </c>
      <c r="L7" s="174" t="s">
        <v>780</v>
      </c>
      <c r="M7" s="174" t="s">
        <v>1338</v>
      </c>
      <c r="N7" s="329" t="s">
        <v>1366</v>
      </c>
      <c r="O7" s="153" t="s">
        <v>1339</v>
      </c>
      <c r="P7" s="312" t="s">
        <v>1340</v>
      </c>
      <c r="Q7" s="312" t="s">
        <v>1536</v>
      </c>
      <c r="R7" s="312" t="s">
        <v>1341</v>
      </c>
      <c r="S7" s="312" t="s">
        <v>1342</v>
      </c>
      <c r="T7" s="312"/>
      <c r="U7" s="312"/>
      <c r="V7" s="189" t="s">
        <v>896</v>
      </c>
    </row>
    <row r="8" spans="1:23" s="14" customFormat="1" ht="314.25" customHeight="1">
      <c r="A8" s="444"/>
      <c r="B8" s="447"/>
      <c r="C8" s="448"/>
      <c r="D8" s="448"/>
      <c r="E8" s="448"/>
      <c r="F8" s="448"/>
      <c r="G8" s="448"/>
      <c r="H8" s="448"/>
      <c r="I8" s="13" t="s">
        <v>186</v>
      </c>
      <c r="J8" s="65" t="s">
        <v>39</v>
      </c>
      <c r="K8" s="11" t="s">
        <v>125</v>
      </c>
      <c r="L8" s="174" t="s">
        <v>864</v>
      </c>
      <c r="M8" s="174" t="s">
        <v>1367</v>
      </c>
      <c r="N8" s="36" t="s">
        <v>781</v>
      </c>
      <c r="O8" s="11" t="s">
        <v>1343</v>
      </c>
      <c r="P8" s="312" t="s">
        <v>1540</v>
      </c>
      <c r="Q8" s="312" t="s">
        <v>1539</v>
      </c>
      <c r="R8" s="312" t="s">
        <v>1537</v>
      </c>
      <c r="S8" s="312" t="s">
        <v>1538</v>
      </c>
      <c r="T8" s="312"/>
      <c r="U8" s="312"/>
      <c r="V8" s="172" t="s">
        <v>820</v>
      </c>
      <c r="W8" s="14" t="s">
        <v>1368</v>
      </c>
    </row>
    <row r="9" spans="1:23" s="14" customFormat="1" ht="173.25" customHeight="1">
      <c r="A9" s="441" t="s">
        <v>182</v>
      </c>
      <c r="B9" s="445" t="s">
        <v>102</v>
      </c>
      <c r="C9" s="446"/>
      <c r="D9" s="446"/>
      <c r="E9" s="446"/>
      <c r="F9" s="446"/>
      <c r="G9" s="446"/>
      <c r="H9" s="453"/>
      <c r="I9" s="441" t="s">
        <v>187</v>
      </c>
      <c r="J9" s="456" t="s">
        <v>101</v>
      </c>
      <c r="K9" s="451" t="s">
        <v>126</v>
      </c>
      <c r="L9" s="174" t="s">
        <v>782</v>
      </c>
      <c r="M9" s="174" t="s">
        <v>1344</v>
      </c>
      <c r="N9" s="358" t="s">
        <v>1542</v>
      </c>
      <c r="O9" s="174" t="s">
        <v>1075</v>
      </c>
      <c r="P9" s="13"/>
      <c r="Q9" s="13" t="s">
        <v>1541</v>
      </c>
      <c r="R9" s="13"/>
      <c r="S9" s="13" t="s">
        <v>1166</v>
      </c>
      <c r="T9" s="13"/>
      <c r="U9" s="13" t="s">
        <v>1167</v>
      </c>
      <c r="V9" s="175" t="s">
        <v>865</v>
      </c>
      <c r="W9" s="14" t="s">
        <v>1168</v>
      </c>
    </row>
    <row r="10" spans="1:23" s="14" customFormat="1" ht="172.5" customHeight="1">
      <c r="A10" s="455"/>
      <c r="B10" s="447"/>
      <c r="C10" s="448"/>
      <c r="D10" s="448"/>
      <c r="E10" s="448"/>
      <c r="F10" s="448"/>
      <c r="G10" s="448"/>
      <c r="H10" s="454"/>
      <c r="I10" s="442"/>
      <c r="J10" s="457"/>
      <c r="K10" s="452"/>
      <c r="L10" s="174" t="s">
        <v>783</v>
      </c>
      <c r="M10" s="174" t="s">
        <v>1345</v>
      </c>
      <c r="N10" s="174" t="s">
        <v>1584</v>
      </c>
      <c r="O10" s="174" t="s">
        <v>1074</v>
      </c>
      <c r="P10" s="13"/>
      <c r="Q10" s="13" t="s">
        <v>1543</v>
      </c>
      <c r="R10" s="13"/>
      <c r="S10" s="13" t="s">
        <v>1170</v>
      </c>
      <c r="T10" s="13"/>
      <c r="U10" s="13" t="s">
        <v>1169</v>
      </c>
      <c r="V10" s="184" t="s">
        <v>909</v>
      </c>
      <c r="W10" s="14" t="s">
        <v>1369</v>
      </c>
    </row>
    <row r="11" spans="1:23" s="14" customFormat="1" ht="127.5" customHeight="1">
      <c r="A11" s="455"/>
      <c r="B11" s="447"/>
      <c r="C11" s="448"/>
      <c r="D11" s="448"/>
      <c r="E11" s="448"/>
      <c r="F11" s="448"/>
      <c r="G11" s="448"/>
      <c r="H11" s="454"/>
      <c r="I11" s="180" t="s">
        <v>188</v>
      </c>
      <c r="J11" s="166" t="s">
        <v>750</v>
      </c>
      <c r="K11" s="165" t="s">
        <v>751</v>
      </c>
      <c r="L11" s="174" t="s">
        <v>784</v>
      </c>
      <c r="M11" s="174" t="s">
        <v>1347</v>
      </c>
      <c r="N11" s="206" t="s">
        <v>1346</v>
      </c>
      <c r="O11" s="321" t="s">
        <v>1348</v>
      </c>
      <c r="P11" s="154" t="s">
        <v>1544</v>
      </c>
      <c r="Q11" s="304" t="s">
        <v>1172</v>
      </c>
      <c r="R11" s="154" t="s">
        <v>1173</v>
      </c>
      <c r="S11" s="304" t="s">
        <v>1174</v>
      </c>
      <c r="T11" s="154" t="s">
        <v>1175</v>
      </c>
      <c r="U11" s="304" t="s">
        <v>1176</v>
      </c>
      <c r="V11" s="189" t="s">
        <v>930</v>
      </c>
      <c r="W11" s="14" t="s">
        <v>1171</v>
      </c>
    </row>
    <row r="12" spans="1:23" s="14" customFormat="1" ht="290.25" customHeight="1">
      <c r="A12" s="455"/>
      <c r="B12" s="447"/>
      <c r="C12" s="448"/>
      <c r="D12" s="448"/>
      <c r="E12" s="448"/>
      <c r="F12" s="448"/>
      <c r="G12" s="448"/>
      <c r="H12" s="454"/>
      <c r="I12" s="13" t="s">
        <v>189</v>
      </c>
      <c r="J12" s="65" t="s">
        <v>104</v>
      </c>
      <c r="K12" s="11" t="s">
        <v>40</v>
      </c>
      <c r="L12" s="174" t="s">
        <v>785</v>
      </c>
      <c r="M12" s="174" t="s">
        <v>1349</v>
      </c>
      <c r="N12" s="329" t="s">
        <v>1366</v>
      </c>
      <c r="O12" s="11" t="s">
        <v>1355</v>
      </c>
      <c r="P12" s="312" t="s">
        <v>1177</v>
      </c>
      <c r="Q12" s="312" t="s">
        <v>1350</v>
      </c>
      <c r="R12" s="312" t="s">
        <v>1351</v>
      </c>
      <c r="S12" s="312" t="s">
        <v>1352</v>
      </c>
      <c r="T12" s="312" t="s">
        <v>1353</v>
      </c>
      <c r="U12" s="312" t="s">
        <v>1354</v>
      </c>
      <c r="V12" s="189" t="s">
        <v>896</v>
      </c>
    </row>
    <row r="13" spans="1:23" s="14" customFormat="1" ht="189" customHeight="1">
      <c r="A13" s="455"/>
      <c r="B13" s="447"/>
      <c r="C13" s="448"/>
      <c r="D13" s="448"/>
      <c r="E13" s="448"/>
      <c r="F13" s="448"/>
      <c r="G13" s="448"/>
      <c r="H13" s="454"/>
      <c r="I13" s="72" t="s">
        <v>190</v>
      </c>
      <c r="J13" s="73" t="s">
        <v>342</v>
      </c>
      <c r="K13" s="74" t="s">
        <v>127</v>
      </c>
      <c r="L13" s="174" t="s">
        <v>866</v>
      </c>
      <c r="M13" s="174" t="s">
        <v>1356</v>
      </c>
      <c r="N13" s="75" t="s">
        <v>333</v>
      </c>
      <c r="O13" s="170" t="s">
        <v>867</v>
      </c>
      <c r="P13" s="71"/>
      <c r="Q13" s="71"/>
      <c r="R13" s="71" t="s">
        <v>1357</v>
      </c>
      <c r="S13" s="71" t="s">
        <v>1358</v>
      </c>
      <c r="T13" s="71" t="s">
        <v>1357</v>
      </c>
      <c r="U13" s="71" t="s">
        <v>1358</v>
      </c>
      <c r="V13" s="184" t="s">
        <v>906</v>
      </c>
    </row>
    <row r="14" spans="1:23" s="14" customFormat="1" ht="161.25" customHeight="1">
      <c r="A14" s="444" t="s">
        <v>183</v>
      </c>
      <c r="B14" s="449" t="s">
        <v>10</v>
      </c>
      <c r="C14" s="449"/>
      <c r="D14" s="449"/>
      <c r="E14" s="449"/>
      <c r="F14" s="449"/>
      <c r="G14" s="449"/>
      <c r="H14" s="449"/>
      <c r="I14" s="441" t="s">
        <v>191</v>
      </c>
      <c r="J14" s="450" t="s">
        <v>105</v>
      </c>
      <c r="K14" s="451" t="s">
        <v>106</v>
      </c>
      <c r="L14" s="174" t="s">
        <v>832</v>
      </c>
      <c r="M14" s="174" t="s">
        <v>1360</v>
      </c>
      <c r="N14" s="11" t="s">
        <v>334</v>
      </c>
      <c r="O14" s="170" t="s">
        <v>1361</v>
      </c>
      <c r="P14" s="13" t="s">
        <v>1359</v>
      </c>
      <c r="Q14" s="13"/>
      <c r="R14" s="13" t="s">
        <v>1359</v>
      </c>
      <c r="S14" s="13" t="s">
        <v>1359</v>
      </c>
      <c r="T14" s="13" t="s">
        <v>1359</v>
      </c>
      <c r="U14" s="13" t="s">
        <v>1359</v>
      </c>
      <c r="V14" s="184" t="s">
        <v>907</v>
      </c>
      <c r="W14" s="14" t="s">
        <v>1545</v>
      </c>
    </row>
    <row r="15" spans="1:23" s="14" customFormat="1" ht="155.25" customHeight="1">
      <c r="A15" s="444"/>
      <c r="B15" s="449"/>
      <c r="C15" s="449"/>
      <c r="D15" s="449"/>
      <c r="E15" s="449"/>
      <c r="F15" s="449"/>
      <c r="G15" s="449"/>
      <c r="H15" s="449"/>
      <c r="I15" s="442"/>
      <c r="J15" s="450"/>
      <c r="K15" s="452"/>
      <c r="L15" s="174" t="s">
        <v>786</v>
      </c>
      <c r="M15" s="174" t="s">
        <v>1362</v>
      </c>
      <c r="N15" s="174" t="s">
        <v>848</v>
      </c>
      <c r="O15" s="11" t="s">
        <v>908</v>
      </c>
      <c r="P15" s="13"/>
      <c r="Q15" s="314" t="s">
        <v>1182</v>
      </c>
      <c r="R15" s="314" t="s">
        <v>1183</v>
      </c>
      <c r="S15" s="314" t="s">
        <v>1184</v>
      </c>
      <c r="T15" s="314" t="s">
        <v>1185</v>
      </c>
      <c r="U15" s="314" t="s">
        <v>1186</v>
      </c>
      <c r="V15" s="184" t="s">
        <v>910</v>
      </c>
      <c r="W15" s="227"/>
    </row>
    <row r="16" spans="1:23" s="14" customFormat="1" ht="105" customHeight="1">
      <c r="A16" s="444"/>
      <c r="B16" s="449"/>
      <c r="C16" s="449"/>
      <c r="D16" s="449"/>
      <c r="E16" s="449"/>
      <c r="F16" s="449"/>
      <c r="G16" s="449"/>
      <c r="H16" s="449"/>
      <c r="I16" s="13" t="s">
        <v>752</v>
      </c>
      <c r="J16" s="65" t="s">
        <v>151</v>
      </c>
      <c r="K16" s="11" t="s">
        <v>15</v>
      </c>
      <c r="L16" s="174" t="s">
        <v>1097</v>
      </c>
      <c r="M16" s="174" t="s">
        <v>1364</v>
      </c>
      <c r="N16" s="11" t="s">
        <v>1181</v>
      </c>
      <c r="O16" s="11" t="s">
        <v>1363</v>
      </c>
      <c r="P16" s="13" t="s">
        <v>1178</v>
      </c>
      <c r="Q16" s="299" t="s">
        <v>1178</v>
      </c>
      <c r="R16" s="299" t="s">
        <v>1179</v>
      </c>
      <c r="S16" s="299" t="s">
        <v>1179</v>
      </c>
      <c r="T16" s="13" t="s">
        <v>1180</v>
      </c>
      <c r="U16" s="13" t="s">
        <v>1180</v>
      </c>
      <c r="V16" s="175" t="s">
        <v>849</v>
      </c>
      <c r="W16" s="227"/>
    </row>
  </sheetData>
  <sheetProtection password="DDCC" sheet="1" objects="1" scenarios="1"/>
  <mergeCells count="23">
    <mergeCell ref="I4:U4"/>
    <mergeCell ref="I14:I15"/>
    <mergeCell ref="A4:H4"/>
    <mergeCell ref="A5:H5"/>
    <mergeCell ref="A6:A8"/>
    <mergeCell ref="B6:H8"/>
    <mergeCell ref="I5:J5"/>
    <mergeCell ref="A14:A16"/>
    <mergeCell ref="B14:H16"/>
    <mergeCell ref="J14:J15"/>
    <mergeCell ref="K14:K15"/>
    <mergeCell ref="B9:H13"/>
    <mergeCell ref="A9:A13"/>
    <mergeCell ref="I9:I10"/>
    <mergeCell ref="J9:J10"/>
    <mergeCell ref="K9:K10"/>
    <mergeCell ref="A1:H3"/>
    <mergeCell ref="I3:O3"/>
    <mergeCell ref="P3:U3"/>
    <mergeCell ref="I1:O1"/>
    <mergeCell ref="I2:O2"/>
    <mergeCell ref="P1:U1"/>
    <mergeCell ref="P2:U2"/>
  </mergeCells>
  <pageMargins left="0.23622047244094491" right="0.23622047244094491" top="0.74803149606299213" bottom="0.74803149606299213" header="0.31496062992125984" footer="0.31496062992125984"/>
  <pageSetup scale="57" orientation="landscape" r:id="rId1"/>
  <rowBreaks count="2" manualBreakCount="2">
    <brk id="13" max="19" man="1"/>
    <brk id="16"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
  <sheetViews>
    <sheetView showGridLines="0" showRowColHeaders="0" zoomScale="80" zoomScaleNormal="80" zoomScaleSheetLayoutView="90" zoomScalePageLayoutView="90" workbookViewId="0">
      <pane xSplit="10" ySplit="5" topLeftCell="K6" activePane="bottomRight" state="frozen"/>
      <selection pane="topRight" activeCell="J1" sqref="J1"/>
      <selection pane="bottomLeft" activeCell="A4" sqref="A4"/>
      <selection pane="bottomRight" sqref="A1:H3"/>
    </sheetView>
  </sheetViews>
  <sheetFormatPr baseColWidth="10" defaultColWidth="0" defaultRowHeight="18.75"/>
  <cols>
    <col min="1" max="1" width="6.5703125" style="16" customWidth="1"/>
    <col min="2" max="7" width="3.7109375" style="17" customWidth="1"/>
    <col min="8" max="8" width="7.42578125" style="17" customWidth="1"/>
    <col min="9" max="9" width="7.7109375" style="18" customWidth="1"/>
    <col min="10" max="10" width="52.85546875" style="17" customWidth="1"/>
    <col min="11" max="11" width="21.5703125" style="18" customWidth="1"/>
    <col min="12" max="12" width="33.140625" style="18" customWidth="1"/>
    <col min="13" max="13" width="43" style="18" customWidth="1"/>
    <col min="14" max="14" width="21.7109375" style="19" customWidth="1"/>
    <col min="15" max="15" width="18.85546875" style="19" customWidth="1"/>
    <col min="16" max="21" width="18.42578125" style="20" customWidth="1"/>
    <col min="22" max="22" width="53.5703125" style="168" hidden="1" customWidth="1"/>
    <col min="23" max="23" width="28" style="17" hidden="1"/>
    <col min="24" max="24" width="22" style="17" hidden="1"/>
    <col min="25" max="16384" width="11.42578125" style="17" hidden="1"/>
  </cols>
  <sheetData>
    <row r="1" spans="1:24" ht="37.5" customHeight="1">
      <c r="A1" s="466"/>
      <c r="B1" s="466"/>
      <c r="C1" s="466"/>
      <c r="D1" s="466"/>
      <c r="E1" s="466"/>
      <c r="F1" s="466"/>
      <c r="G1" s="466"/>
      <c r="H1" s="466"/>
      <c r="I1" s="436" t="s">
        <v>322</v>
      </c>
      <c r="J1" s="436"/>
      <c r="K1" s="436"/>
      <c r="L1" s="436"/>
      <c r="M1" s="436"/>
      <c r="N1" s="436"/>
      <c r="O1" s="436"/>
      <c r="P1" s="389" t="s">
        <v>1682</v>
      </c>
      <c r="Q1" s="390"/>
      <c r="R1" s="390"/>
      <c r="S1" s="390"/>
      <c r="T1" s="390"/>
      <c r="U1" s="391"/>
    </row>
    <row r="2" spans="1:24" ht="31.5" customHeight="1">
      <c r="A2" s="466"/>
      <c r="B2" s="466"/>
      <c r="C2" s="466"/>
      <c r="D2" s="466"/>
      <c r="E2" s="466"/>
      <c r="F2" s="466"/>
      <c r="G2" s="466"/>
      <c r="H2" s="466"/>
      <c r="I2" s="436" t="s">
        <v>324</v>
      </c>
      <c r="J2" s="436"/>
      <c r="K2" s="436"/>
      <c r="L2" s="436"/>
      <c r="M2" s="436"/>
      <c r="N2" s="436"/>
      <c r="O2" s="436"/>
      <c r="P2" s="389" t="s">
        <v>1683</v>
      </c>
      <c r="Q2" s="390"/>
      <c r="R2" s="390"/>
      <c r="S2" s="390"/>
      <c r="T2" s="390"/>
      <c r="U2" s="391"/>
    </row>
    <row r="3" spans="1:24" s="3" customFormat="1" ht="32.25" customHeight="1">
      <c r="A3" s="466"/>
      <c r="B3" s="466"/>
      <c r="C3" s="466"/>
      <c r="D3" s="466"/>
      <c r="E3" s="466"/>
      <c r="F3" s="466"/>
      <c r="G3" s="466"/>
      <c r="H3" s="466"/>
      <c r="I3" s="436" t="s">
        <v>1025</v>
      </c>
      <c r="J3" s="436"/>
      <c r="K3" s="436"/>
      <c r="L3" s="436"/>
      <c r="M3" s="436"/>
      <c r="N3" s="436"/>
      <c r="O3" s="436"/>
      <c r="P3" s="388" t="s">
        <v>323</v>
      </c>
      <c r="Q3" s="388"/>
      <c r="R3" s="388"/>
      <c r="S3" s="388"/>
      <c r="T3" s="388"/>
      <c r="U3" s="388"/>
      <c r="V3" s="1"/>
    </row>
    <row r="4" spans="1:24" s="3" customFormat="1" ht="59.25" customHeight="1">
      <c r="A4" s="443" t="s">
        <v>1026</v>
      </c>
      <c r="B4" s="443"/>
      <c r="C4" s="443"/>
      <c r="D4" s="443"/>
      <c r="E4" s="443"/>
      <c r="F4" s="443"/>
      <c r="G4" s="443"/>
      <c r="H4" s="443"/>
      <c r="I4" s="440" t="s">
        <v>41</v>
      </c>
      <c r="J4" s="440"/>
      <c r="K4" s="440"/>
      <c r="L4" s="440"/>
      <c r="M4" s="440"/>
      <c r="N4" s="440"/>
      <c r="O4" s="440"/>
      <c r="P4" s="440"/>
      <c r="Q4" s="440"/>
      <c r="R4" s="440"/>
      <c r="S4" s="440"/>
      <c r="T4" s="440"/>
      <c r="U4" s="440"/>
      <c r="V4" s="1"/>
    </row>
    <row r="5" spans="1:24" s="3" customFormat="1" ht="42" customHeight="1">
      <c r="A5" s="744" t="s">
        <v>3</v>
      </c>
      <c r="B5" s="745"/>
      <c r="C5" s="745"/>
      <c r="D5" s="745"/>
      <c r="E5" s="745"/>
      <c r="F5" s="745"/>
      <c r="G5" s="745"/>
      <c r="H5" s="745"/>
      <c r="I5" s="443" t="s">
        <v>4</v>
      </c>
      <c r="J5" s="443"/>
      <c r="K5" s="381" t="s">
        <v>8</v>
      </c>
      <c r="L5" s="381" t="s">
        <v>779</v>
      </c>
      <c r="M5" s="381" t="s">
        <v>1021</v>
      </c>
      <c r="N5" s="381" t="s">
        <v>1022</v>
      </c>
      <c r="O5" s="381" t="s">
        <v>5</v>
      </c>
      <c r="P5" s="381">
        <v>2020</v>
      </c>
      <c r="Q5" s="381">
        <v>2021</v>
      </c>
      <c r="R5" s="381">
        <v>2022</v>
      </c>
      <c r="S5" s="381">
        <v>2023</v>
      </c>
      <c r="T5" s="381">
        <v>2024</v>
      </c>
      <c r="U5" s="381">
        <v>2025</v>
      </c>
      <c r="V5" s="169" t="s">
        <v>756</v>
      </c>
    </row>
    <row r="6" spans="1:24" s="3" customFormat="1" ht="167.25" customHeight="1">
      <c r="A6" s="458" t="s">
        <v>192</v>
      </c>
      <c r="B6" s="459" t="s">
        <v>42</v>
      </c>
      <c r="C6" s="459"/>
      <c r="D6" s="459"/>
      <c r="E6" s="459"/>
      <c r="F6" s="459"/>
      <c r="G6" s="459"/>
      <c r="H6" s="459"/>
      <c r="I6" s="50" t="s">
        <v>198</v>
      </c>
      <c r="J6" s="15" t="s">
        <v>128</v>
      </c>
      <c r="K6" s="11" t="s">
        <v>230</v>
      </c>
      <c r="L6" s="174" t="s">
        <v>788</v>
      </c>
      <c r="M6" s="311" t="s">
        <v>129</v>
      </c>
      <c r="N6" s="53" t="s">
        <v>335</v>
      </c>
      <c r="O6" s="4" t="s">
        <v>1371</v>
      </c>
      <c r="P6" s="12"/>
      <c r="Q6" s="12" t="s">
        <v>1372</v>
      </c>
      <c r="R6" s="12" t="s">
        <v>1372</v>
      </c>
      <c r="S6" s="12" t="s">
        <v>1372</v>
      </c>
      <c r="T6" s="12"/>
      <c r="U6" s="12"/>
      <c r="V6" s="196" t="s">
        <v>912</v>
      </c>
    </row>
    <row r="7" spans="1:24" s="3" customFormat="1" ht="180">
      <c r="A7" s="458"/>
      <c r="B7" s="459"/>
      <c r="C7" s="459"/>
      <c r="D7" s="459"/>
      <c r="E7" s="459"/>
      <c r="F7" s="459"/>
      <c r="G7" s="459"/>
      <c r="H7" s="459"/>
      <c r="I7" s="50" t="s">
        <v>199</v>
      </c>
      <c r="J7" s="15" t="s">
        <v>130</v>
      </c>
      <c r="K7" s="11" t="s">
        <v>230</v>
      </c>
      <c r="L7" s="174" t="s">
        <v>789</v>
      </c>
      <c r="M7" s="311" t="s">
        <v>43</v>
      </c>
      <c r="N7" s="53" t="s">
        <v>336</v>
      </c>
      <c r="O7" s="4" t="s">
        <v>231</v>
      </c>
      <c r="P7" s="343" t="s">
        <v>1373</v>
      </c>
      <c r="Q7" s="12" t="s">
        <v>1375</v>
      </c>
      <c r="R7" s="12" t="s">
        <v>1374</v>
      </c>
      <c r="S7" s="12"/>
      <c r="T7" s="12"/>
      <c r="U7" s="12"/>
      <c r="V7" s="189" t="s">
        <v>911</v>
      </c>
    </row>
    <row r="8" spans="1:24" s="3" customFormat="1" ht="186.75" customHeight="1">
      <c r="A8" s="463" t="s">
        <v>193</v>
      </c>
      <c r="B8" s="467" t="s">
        <v>131</v>
      </c>
      <c r="C8" s="468"/>
      <c r="D8" s="468"/>
      <c r="E8" s="468"/>
      <c r="F8" s="468"/>
      <c r="G8" s="468"/>
      <c r="H8" s="469"/>
      <c r="I8" s="50" t="s">
        <v>200</v>
      </c>
      <c r="J8" s="10" t="s">
        <v>107</v>
      </c>
      <c r="K8" s="4" t="s">
        <v>232</v>
      </c>
      <c r="L8" s="311" t="s">
        <v>913</v>
      </c>
      <c r="M8" s="311" t="s">
        <v>108</v>
      </c>
      <c r="N8" s="39" t="s">
        <v>337</v>
      </c>
      <c r="O8" s="11" t="s">
        <v>1376</v>
      </c>
      <c r="P8" s="343" t="s">
        <v>1377</v>
      </c>
      <c r="Q8" s="12" t="s">
        <v>1378</v>
      </c>
      <c r="R8" s="12"/>
      <c r="S8" s="12"/>
      <c r="T8" s="12"/>
      <c r="U8" s="12"/>
      <c r="V8" s="191" t="s">
        <v>914</v>
      </c>
    </row>
    <row r="9" spans="1:24" s="3" customFormat="1" ht="144.75" customHeight="1">
      <c r="A9" s="464"/>
      <c r="B9" s="470"/>
      <c r="C9" s="471"/>
      <c r="D9" s="471"/>
      <c r="E9" s="471"/>
      <c r="F9" s="471"/>
      <c r="G9" s="471"/>
      <c r="H9" s="472"/>
      <c r="I9" s="463" t="s">
        <v>201</v>
      </c>
      <c r="J9" s="476" t="s">
        <v>109</v>
      </c>
      <c r="K9" s="461" t="s">
        <v>233</v>
      </c>
      <c r="L9" s="311" t="s">
        <v>868</v>
      </c>
      <c r="M9" s="311" t="s">
        <v>196</v>
      </c>
      <c r="N9" s="174" t="s">
        <v>936</v>
      </c>
      <c r="O9" s="358" t="s">
        <v>1568</v>
      </c>
      <c r="P9" s="323"/>
      <c r="Q9" s="303" t="s">
        <v>1240</v>
      </c>
      <c r="R9" s="303" t="s">
        <v>1240</v>
      </c>
      <c r="S9" s="303" t="s">
        <v>1240</v>
      </c>
      <c r="T9" s="303" t="s">
        <v>1240</v>
      </c>
      <c r="U9" s="303" t="s">
        <v>1240</v>
      </c>
      <c r="V9" s="195" t="s">
        <v>1078</v>
      </c>
    </row>
    <row r="10" spans="1:24" s="3" customFormat="1" ht="97.5" customHeight="1">
      <c r="A10" s="465"/>
      <c r="B10" s="473"/>
      <c r="C10" s="474"/>
      <c r="D10" s="474"/>
      <c r="E10" s="474"/>
      <c r="F10" s="474"/>
      <c r="G10" s="474"/>
      <c r="H10" s="475"/>
      <c r="I10" s="465"/>
      <c r="J10" s="477"/>
      <c r="K10" s="462"/>
      <c r="L10" s="311" t="s">
        <v>869</v>
      </c>
      <c r="M10" s="174" t="s">
        <v>197</v>
      </c>
      <c r="N10" s="52" t="s">
        <v>1366</v>
      </c>
      <c r="O10" s="358" t="s">
        <v>1587</v>
      </c>
      <c r="P10" s="51"/>
      <c r="Q10" s="51"/>
      <c r="R10" s="51" t="s">
        <v>1241</v>
      </c>
      <c r="S10" s="51" t="s">
        <v>1241</v>
      </c>
      <c r="T10" s="51" t="s">
        <v>1569</v>
      </c>
      <c r="U10" s="51" t="s">
        <v>1569</v>
      </c>
      <c r="V10" s="191" t="s">
        <v>896</v>
      </c>
    </row>
    <row r="11" spans="1:24" s="3" customFormat="1" ht="44.25" customHeight="1">
      <c r="A11" s="458" t="s">
        <v>194</v>
      </c>
      <c r="B11" s="459" t="s">
        <v>44</v>
      </c>
      <c r="C11" s="459"/>
      <c r="D11" s="459"/>
      <c r="E11" s="459"/>
      <c r="F11" s="459"/>
      <c r="G11" s="459"/>
      <c r="H11" s="459"/>
      <c r="I11" s="463" t="s">
        <v>202</v>
      </c>
      <c r="J11" s="460" t="s">
        <v>110</v>
      </c>
      <c r="K11" s="479" t="s">
        <v>234</v>
      </c>
      <c r="L11" s="461" t="s">
        <v>790</v>
      </c>
      <c r="M11" s="451" t="s">
        <v>1585</v>
      </c>
      <c r="N11" s="480">
        <v>3712788996</v>
      </c>
      <c r="O11" s="451" t="s">
        <v>1242</v>
      </c>
      <c r="P11" s="441" t="s">
        <v>1622</v>
      </c>
      <c r="Q11" s="441" t="s">
        <v>1622</v>
      </c>
      <c r="R11" s="441" t="s">
        <v>1622</v>
      </c>
      <c r="S11" s="441" t="s">
        <v>1622</v>
      </c>
      <c r="T11" s="441" t="s">
        <v>1622</v>
      </c>
      <c r="U11" s="478" t="s">
        <v>1244</v>
      </c>
      <c r="V11" s="456" t="s">
        <v>931</v>
      </c>
      <c r="W11" s="350"/>
    </row>
    <row r="12" spans="1:24" s="3" customFormat="1" ht="44.25" customHeight="1">
      <c r="A12" s="458"/>
      <c r="B12" s="459"/>
      <c r="C12" s="459"/>
      <c r="D12" s="459"/>
      <c r="E12" s="459"/>
      <c r="F12" s="459"/>
      <c r="G12" s="459"/>
      <c r="H12" s="459"/>
      <c r="I12" s="464"/>
      <c r="J12" s="460"/>
      <c r="K12" s="479"/>
      <c r="L12" s="462"/>
      <c r="M12" s="452"/>
      <c r="N12" s="442"/>
      <c r="O12" s="452"/>
      <c r="P12" s="442"/>
      <c r="Q12" s="442"/>
      <c r="R12" s="442"/>
      <c r="S12" s="442"/>
      <c r="T12" s="442"/>
      <c r="U12" s="444"/>
      <c r="V12" s="457"/>
      <c r="W12" s="350"/>
      <c r="X12" s="341"/>
    </row>
    <row r="13" spans="1:24" s="3" customFormat="1" ht="87" customHeight="1">
      <c r="A13" s="458"/>
      <c r="B13" s="459"/>
      <c r="C13" s="459"/>
      <c r="D13" s="459"/>
      <c r="E13" s="459"/>
      <c r="F13" s="459"/>
      <c r="G13" s="459"/>
      <c r="H13" s="459"/>
      <c r="I13" s="465"/>
      <c r="J13" s="460"/>
      <c r="K13" s="479"/>
      <c r="L13" s="311" t="s">
        <v>791</v>
      </c>
      <c r="M13" s="347" t="s">
        <v>1586</v>
      </c>
      <c r="N13" s="185">
        <v>204856000</v>
      </c>
      <c r="O13" s="358" t="s">
        <v>1570</v>
      </c>
      <c r="P13" s="343"/>
      <c r="Q13" s="343" t="s">
        <v>1244</v>
      </c>
      <c r="R13" s="343" t="s">
        <v>1244</v>
      </c>
      <c r="S13" s="343" t="s">
        <v>1244</v>
      </c>
      <c r="T13" s="343" t="s">
        <v>1244</v>
      </c>
      <c r="U13" s="343" t="s">
        <v>1244</v>
      </c>
      <c r="V13" s="189" t="s">
        <v>892</v>
      </c>
      <c r="W13" s="350"/>
      <c r="X13" s="341"/>
    </row>
    <row r="14" spans="1:24" s="3" customFormat="1" ht="111" customHeight="1">
      <c r="A14" s="458"/>
      <c r="B14" s="459"/>
      <c r="C14" s="459"/>
      <c r="D14" s="459"/>
      <c r="E14" s="459"/>
      <c r="F14" s="459"/>
      <c r="G14" s="459"/>
      <c r="H14" s="459"/>
      <c r="I14" s="50" t="s">
        <v>203</v>
      </c>
      <c r="J14" s="15" t="s">
        <v>45</v>
      </c>
      <c r="K14" s="4" t="s">
        <v>46</v>
      </c>
      <c r="L14" s="311" t="s">
        <v>833</v>
      </c>
      <c r="M14" s="174" t="s">
        <v>235</v>
      </c>
      <c r="N14" s="174" t="s">
        <v>937</v>
      </c>
      <c r="O14" s="358" t="s">
        <v>1571</v>
      </c>
      <c r="P14" s="303"/>
      <c r="Q14" s="303"/>
      <c r="R14" s="303" t="s">
        <v>1243</v>
      </c>
      <c r="S14" s="303" t="s">
        <v>1243</v>
      </c>
      <c r="T14" s="303" t="s">
        <v>1243</v>
      </c>
      <c r="U14" s="303" t="s">
        <v>1243</v>
      </c>
      <c r="V14" s="187" t="s">
        <v>933</v>
      </c>
    </row>
    <row r="15" spans="1:24" s="3" customFormat="1" ht="251.25" customHeight="1">
      <c r="A15" s="458" t="s">
        <v>195</v>
      </c>
      <c r="B15" s="459" t="s">
        <v>47</v>
      </c>
      <c r="C15" s="459"/>
      <c r="D15" s="459"/>
      <c r="E15" s="459"/>
      <c r="F15" s="459"/>
      <c r="G15" s="459"/>
      <c r="H15" s="459"/>
      <c r="I15" s="50" t="s">
        <v>204</v>
      </c>
      <c r="J15" s="15" t="s">
        <v>48</v>
      </c>
      <c r="K15" s="4" t="s">
        <v>111</v>
      </c>
      <c r="L15" s="311" t="s">
        <v>792</v>
      </c>
      <c r="M15" s="174" t="s">
        <v>137</v>
      </c>
      <c r="N15" s="174" t="s">
        <v>978</v>
      </c>
      <c r="O15" s="358" t="s">
        <v>1380</v>
      </c>
      <c r="P15" s="304"/>
      <c r="Q15" s="304" t="s">
        <v>1379</v>
      </c>
      <c r="R15" s="323" t="s">
        <v>1379</v>
      </c>
      <c r="S15" s="323" t="s">
        <v>1379</v>
      </c>
      <c r="T15" s="323" t="s">
        <v>1379</v>
      </c>
      <c r="U15" s="323" t="s">
        <v>1379</v>
      </c>
      <c r="V15" s="186" t="s">
        <v>943</v>
      </c>
    </row>
    <row r="16" spans="1:24" s="3" customFormat="1" ht="177" customHeight="1">
      <c r="A16" s="458"/>
      <c r="B16" s="459"/>
      <c r="C16" s="459"/>
      <c r="D16" s="459"/>
      <c r="E16" s="459"/>
      <c r="F16" s="459"/>
      <c r="G16" s="459"/>
      <c r="H16" s="459"/>
      <c r="I16" s="50" t="s">
        <v>205</v>
      </c>
      <c r="J16" s="10" t="s">
        <v>236</v>
      </c>
      <c r="K16" s="4" t="s">
        <v>138</v>
      </c>
      <c r="L16" s="311" t="s">
        <v>793</v>
      </c>
      <c r="M16" s="311" t="s">
        <v>740</v>
      </c>
      <c r="N16" s="63" t="s">
        <v>739</v>
      </c>
      <c r="O16" s="327" t="s">
        <v>740</v>
      </c>
      <c r="P16" s="343" t="s">
        <v>1671</v>
      </c>
      <c r="Q16" s="12" t="s">
        <v>1546</v>
      </c>
      <c r="R16" s="345" t="s">
        <v>1546</v>
      </c>
      <c r="S16" s="345" t="s">
        <v>1546</v>
      </c>
      <c r="T16" s="345" t="s">
        <v>1546</v>
      </c>
      <c r="U16" s="345" t="s">
        <v>1546</v>
      </c>
      <c r="V16" s="189"/>
    </row>
  </sheetData>
  <sheetProtection password="DDCC" sheet="1" objects="1" scenarios="1"/>
  <mergeCells count="36">
    <mergeCell ref="J9:J10"/>
    <mergeCell ref="K9:K10"/>
    <mergeCell ref="S11:S12"/>
    <mergeCell ref="T11:T12"/>
    <mergeCell ref="U11:U12"/>
    <mergeCell ref="K11:K13"/>
    <mergeCell ref="N11:N12"/>
    <mergeCell ref="M11:M12"/>
    <mergeCell ref="O11:O12"/>
    <mergeCell ref="A6:A7"/>
    <mergeCell ref="B6:H7"/>
    <mergeCell ref="B8:H10"/>
    <mergeCell ref="A8:A10"/>
    <mergeCell ref="I9:I10"/>
    <mergeCell ref="A4:H4"/>
    <mergeCell ref="A5:H5"/>
    <mergeCell ref="I5:J5"/>
    <mergeCell ref="I4:U4"/>
    <mergeCell ref="A1:H3"/>
    <mergeCell ref="I1:O1"/>
    <mergeCell ref="I2:O2"/>
    <mergeCell ref="I3:O3"/>
    <mergeCell ref="P3:U3"/>
    <mergeCell ref="P1:U1"/>
    <mergeCell ref="P2:U2"/>
    <mergeCell ref="V11:V12"/>
    <mergeCell ref="P11:P12"/>
    <mergeCell ref="Q11:Q12"/>
    <mergeCell ref="R11:R12"/>
    <mergeCell ref="A15:A16"/>
    <mergeCell ref="B15:H16"/>
    <mergeCell ref="A11:A14"/>
    <mergeCell ref="B11:H14"/>
    <mergeCell ref="J11:J13"/>
    <mergeCell ref="L11:L12"/>
    <mergeCell ref="I11:I13"/>
  </mergeCells>
  <pageMargins left="0.23622047244094491" right="0.23622047244094491" top="0.74803149606299213" bottom="0.74803149606299213" header="0.31496062992125984" footer="0.31496062992125984"/>
  <pageSetup scale="58" orientation="landscape" r:id="rId1"/>
  <rowBreaks count="1" manualBreakCount="1">
    <brk id="16" max="2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showGridLines="0" showRowColHeaders="0" zoomScale="80" zoomScaleNormal="80" zoomScaleSheetLayoutView="120" zoomScalePageLayoutView="90" workbookViewId="0">
      <pane xSplit="8" ySplit="5" topLeftCell="I6" activePane="bottomRight" state="frozen"/>
      <selection pane="topRight" activeCell="I1" sqref="I1"/>
      <selection pane="bottomLeft" activeCell="A4" sqref="A4"/>
      <selection pane="bottomRight" sqref="A1:H3"/>
    </sheetView>
  </sheetViews>
  <sheetFormatPr baseColWidth="10" defaultColWidth="11.42578125" defaultRowHeight="18.75"/>
  <cols>
    <col min="1" max="1" width="6.42578125" style="2" customWidth="1"/>
    <col min="2" max="6" width="3.7109375" style="3" customWidth="1"/>
    <col min="7" max="7" width="5.42578125" style="3" customWidth="1"/>
    <col min="8" max="8" width="7.140625" style="3" customWidth="1"/>
    <col min="9" max="9" width="6.85546875" style="5" customWidth="1"/>
    <col min="10" max="10" width="58.42578125" style="3" customWidth="1"/>
    <col min="11" max="11" width="22.85546875" style="6" customWidth="1"/>
    <col min="12" max="12" width="33.42578125" style="6" customWidth="1"/>
    <col min="13" max="13" width="35.42578125" style="5" customWidth="1"/>
    <col min="14" max="14" width="20.7109375" style="6" customWidth="1"/>
    <col min="15" max="15" width="18" style="6" customWidth="1"/>
    <col min="16" max="21" width="20.42578125" style="8" customWidth="1"/>
    <col min="22" max="22" width="60.7109375" style="3" hidden="1" customWidth="1"/>
    <col min="23" max="16384" width="11.42578125" style="3"/>
  </cols>
  <sheetData>
    <row r="1" spans="1:22" ht="35.25" customHeight="1">
      <c r="A1" s="434"/>
      <c r="B1" s="434"/>
      <c r="C1" s="434"/>
      <c r="D1" s="434"/>
      <c r="E1" s="434"/>
      <c r="F1" s="434"/>
      <c r="G1" s="434"/>
      <c r="H1" s="434"/>
      <c r="I1" s="436" t="s">
        <v>322</v>
      </c>
      <c r="J1" s="436"/>
      <c r="K1" s="436"/>
      <c r="L1" s="436"/>
      <c r="M1" s="436"/>
      <c r="N1" s="436"/>
      <c r="O1" s="436"/>
      <c r="P1" s="389" t="s">
        <v>1682</v>
      </c>
      <c r="Q1" s="390"/>
      <c r="R1" s="390"/>
      <c r="S1" s="390"/>
      <c r="T1" s="390"/>
      <c r="U1" s="391"/>
    </row>
    <row r="2" spans="1:22" ht="29.25" customHeight="1">
      <c r="A2" s="434"/>
      <c r="B2" s="434"/>
      <c r="C2" s="434"/>
      <c r="D2" s="434"/>
      <c r="E2" s="434"/>
      <c r="F2" s="434"/>
      <c r="G2" s="434"/>
      <c r="H2" s="434"/>
      <c r="I2" s="436" t="s">
        <v>324</v>
      </c>
      <c r="J2" s="436"/>
      <c r="K2" s="436"/>
      <c r="L2" s="436"/>
      <c r="M2" s="436"/>
      <c r="N2" s="436"/>
      <c r="O2" s="436"/>
      <c r="P2" s="389" t="s">
        <v>1683</v>
      </c>
      <c r="Q2" s="390"/>
      <c r="R2" s="390"/>
      <c r="S2" s="390"/>
      <c r="T2" s="390"/>
      <c r="U2" s="391"/>
    </row>
    <row r="3" spans="1:22" ht="29.25" customHeight="1">
      <c r="A3" s="435"/>
      <c r="B3" s="435"/>
      <c r="C3" s="435"/>
      <c r="D3" s="435"/>
      <c r="E3" s="435"/>
      <c r="F3" s="435"/>
      <c r="G3" s="435"/>
      <c r="H3" s="435"/>
      <c r="I3" s="437" t="s">
        <v>1027</v>
      </c>
      <c r="J3" s="438"/>
      <c r="K3" s="438"/>
      <c r="L3" s="438"/>
      <c r="M3" s="438"/>
      <c r="N3" s="438"/>
      <c r="O3" s="439"/>
      <c r="P3" s="388" t="s">
        <v>323</v>
      </c>
      <c r="Q3" s="388"/>
      <c r="R3" s="388"/>
      <c r="S3" s="388"/>
      <c r="T3" s="388"/>
      <c r="U3" s="388"/>
    </row>
    <row r="4" spans="1:22" ht="59.25" customHeight="1">
      <c r="A4" s="443" t="s">
        <v>1028</v>
      </c>
      <c r="B4" s="443"/>
      <c r="C4" s="443"/>
      <c r="D4" s="443"/>
      <c r="E4" s="443"/>
      <c r="F4" s="443"/>
      <c r="G4" s="443"/>
      <c r="H4" s="443"/>
      <c r="I4" s="440" t="s">
        <v>49</v>
      </c>
      <c r="J4" s="440"/>
      <c r="K4" s="440"/>
      <c r="L4" s="440"/>
      <c r="M4" s="440"/>
      <c r="N4" s="440"/>
      <c r="O4" s="440"/>
      <c r="P4" s="440"/>
      <c r="Q4" s="440"/>
      <c r="R4" s="440"/>
      <c r="S4" s="440"/>
      <c r="T4" s="440"/>
      <c r="U4" s="440"/>
    </row>
    <row r="5" spans="1:22" ht="41.25" customHeight="1">
      <c r="A5" s="744" t="s">
        <v>3</v>
      </c>
      <c r="B5" s="745"/>
      <c r="C5" s="745"/>
      <c r="D5" s="745"/>
      <c r="E5" s="745"/>
      <c r="F5" s="745"/>
      <c r="G5" s="745"/>
      <c r="H5" s="745"/>
      <c r="I5" s="443" t="s">
        <v>4</v>
      </c>
      <c r="J5" s="443"/>
      <c r="K5" s="381" t="s">
        <v>8</v>
      </c>
      <c r="L5" s="381" t="s">
        <v>779</v>
      </c>
      <c r="M5" s="381" t="s">
        <v>1021</v>
      </c>
      <c r="N5" s="381" t="s">
        <v>1022</v>
      </c>
      <c r="O5" s="381" t="s">
        <v>5</v>
      </c>
      <c r="P5" s="381">
        <v>2020</v>
      </c>
      <c r="Q5" s="381">
        <v>2021</v>
      </c>
      <c r="R5" s="381">
        <v>2022</v>
      </c>
      <c r="S5" s="381">
        <v>2023</v>
      </c>
      <c r="T5" s="381">
        <v>2024</v>
      </c>
      <c r="U5" s="381">
        <v>2025</v>
      </c>
      <c r="V5" s="169"/>
    </row>
    <row r="6" spans="1:22" ht="49.5" customHeight="1">
      <c r="A6" s="463" t="s">
        <v>238</v>
      </c>
      <c r="B6" s="467" t="s">
        <v>50</v>
      </c>
      <c r="C6" s="468"/>
      <c r="D6" s="468"/>
      <c r="E6" s="468"/>
      <c r="F6" s="468"/>
      <c r="G6" s="468"/>
      <c r="H6" s="469"/>
      <c r="I6" s="458" t="s">
        <v>240</v>
      </c>
      <c r="J6" s="485" t="s">
        <v>1429</v>
      </c>
      <c r="K6" s="461" t="s">
        <v>51</v>
      </c>
      <c r="L6" s="479" t="s">
        <v>836</v>
      </c>
      <c r="M6" s="461" t="s">
        <v>741</v>
      </c>
      <c r="N6" s="461" t="s">
        <v>1366</v>
      </c>
      <c r="O6" s="461" t="s">
        <v>1381</v>
      </c>
      <c r="P6" s="458" t="s">
        <v>1382</v>
      </c>
      <c r="Q6" s="458" t="s">
        <v>1187</v>
      </c>
      <c r="R6" s="458" t="s">
        <v>1187</v>
      </c>
      <c r="S6" s="458" t="s">
        <v>1187</v>
      </c>
      <c r="T6" s="458" t="s">
        <v>1187</v>
      </c>
      <c r="U6" s="458" t="s">
        <v>1187</v>
      </c>
      <c r="V6" s="460" t="s">
        <v>896</v>
      </c>
    </row>
    <row r="7" spans="1:22" ht="49.5" customHeight="1">
      <c r="A7" s="464"/>
      <c r="B7" s="470"/>
      <c r="C7" s="471"/>
      <c r="D7" s="471"/>
      <c r="E7" s="471"/>
      <c r="F7" s="471"/>
      <c r="G7" s="471"/>
      <c r="H7" s="472"/>
      <c r="I7" s="458"/>
      <c r="J7" s="490"/>
      <c r="K7" s="482"/>
      <c r="L7" s="479"/>
      <c r="M7" s="482"/>
      <c r="N7" s="482"/>
      <c r="O7" s="482"/>
      <c r="P7" s="458"/>
      <c r="Q7" s="458"/>
      <c r="R7" s="458"/>
      <c r="S7" s="458"/>
      <c r="T7" s="458"/>
      <c r="U7" s="458"/>
      <c r="V7" s="460"/>
    </row>
    <row r="8" spans="1:22" ht="41.25" customHeight="1">
      <c r="A8" s="464"/>
      <c r="B8" s="470"/>
      <c r="C8" s="471"/>
      <c r="D8" s="471"/>
      <c r="E8" s="471"/>
      <c r="F8" s="471"/>
      <c r="G8" s="471"/>
      <c r="H8" s="472"/>
      <c r="I8" s="458"/>
      <c r="J8" s="490"/>
      <c r="K8" s="482"/>
      <c r="L8" s="479"/>
      <c r="M8" s="462"/>
      <c r="N8" s="462"/>
      <c r="O8" s="462"/>
      <c r="P8" s="458"/>
      <c r="Q8" s="458"/>
      <c r="R8" s="458"/>
      <c r="S8" s="458"/>
      <c r="T8" s="458"/>
      <c r="U8" s="458"/>
      <c r="V8" s="460"/>
    </row>
    <row r="9" spans="1:22" ht="189" customHeight="1">
      <c r="A9" s="464"/>
      <c r="B9" s="470"/>
      <c r="C9" s="471"/>
      <c r="D9" s="471"/>
      <c r="E9" s="471"/>
      <c r="F9" s="471"/>
      <c r="G9" s="471"/>
      <c r="H9" s="472"/>
      <c r="I9" s="458" t="s">
        <v>241</v>
      </c>
      <c r="J9" s="485" t="s">
        <v>1428</v>
      </c>
      <c r="K9" s="461" t="s">
        <v>870</v>
      </c>
      <c r="L9" s="311" t="s">
        <v>835</v>
      </c>
      <c r="M9" s="310" t="s">
        <v>1383</v>
      </c>
      <c r="N9" s="326" t="s">
        <v>1406</v>
      </c>
      <c r="O9" s="48" t="s">
        <v>742</v>
      </c>
      <c r="P9" s="64" t="s">
        <v>1407</v>
      </c>
      <c r="Q9" s="324" t="s">
        <v>1190</v>
      </c>
      <c r="R9" s="324" t="s">
        <v>1190</v>
      </c>
      <c r="S9" s="324" t="s">
        <v>1190</v>
      </c>
      <c r="T9" s="324" t="s">
        <v>1190</v>
      </c>
      <c r="U9" s="324" t="s">
        <v>1190</v>
      </c>
      <c r="V9" s="188" t="s">
        <v>896</v>
      </c>
    </row>
    <row r="10" spans="1:22" ht="248.25" customHeight="1">
      <c r="A10" s="464"/>
      <c r="B10" s="470"/>
      <c r="C10" s="471"/>
      <c r="D10" s="471"/>
      <c r="E10" s="471"/>
      <c r="F10" s="471"/>
      <c r="G10" s="471"/>
      <c r="H10" s="472"/>
      <c r="I10" s="458"/>
      <c r="J10" s="486"/>
      <c r="K10" s="462"/>
      <c r="L10" s="311" t="s">
        <v>871</v>
      </c>
      <c r="M10" s="310" t="s">
        <v>1408</v>
      </c>
      <c r="N10" s="76" t="s">
        <v>872</v>
      </c>
      <c r="O10" s="155" t="s">
        <v>1384</v>
      </c>
      <c r="P10" s="64"/>
      <c r="Q10" s="64" t="s">
        <v>1188</v>
      </c>
      <c r="R10" s="64" t="s">
        <v>1189</v>
      </c>
      <c r="S10" s="64" t="s">
        <v>1189</v>
      </c>
      <c r="T10" s="64" t="s">
        <v>1189</v>
      </c>
      <c r="U10" s="64" t="s">
        <v>1189</v>
      </c>
      <c r="V10" s="188" t="s">
        <v>896</v>
      </c>
    </row>
    <row r="11" spans="1:22" ht="200.25" customHeight="1">
      <c r="A11" s="464"/>
      <c r="B11" s="470"/>
      <c r="C11" s="471"/>
      <c r="D11" s="471"/>
      <c r="E11" s="471"/>
      <c r="F11" s="471"/>
      <c r="G11" s="471"/>
      <c r="H11" s="472"/>
      <c r="I11" s="458" t="s">
        <v>242</v>
      </c>
      <c r="J11" s="485" t="s">
        <v>1102</v>
      </c>
      <c r="K11" s="461" t="s">
        <v>293</v>
      </c>
      <c r="L11" s="311" t="s">
        <v>837</v>
      </c>
      <c r="M11" s="311" t="s">
        <v>1104</v>
      </c>
      <c r="N11" s="326" t="s">
        <v>1409</v>
      </c>
      <c r="O11" s="49" t="s">
        <v>794</v>
      </c>
      <c r="P11" s="64" t="s">
        <v>1410</v>
      </c>
      <c r="Q11" s="64" t="s">
        <v>1190</v>
      </c>
      <c r="R11" s="302" t="s">
        <v>1190</v>
      </c>
      <c r="S11" s="302" t="s">
        <v>1190</v>
      </c>
      <c r="T11" s="302" t="s">
        <v>1190</v>
      </c>
      <c r="U11" s="302" t="s">
        <v>1190</v>
      </c>
      <c r="V11" s="188" t="s">
        <v>896</v>
      </c>
    </row>
    <row r="12" spans="1:22" ht="97.5" customHeight="1">
      <c r="A12" s="464"/>
      <c r="B12" s="470"/>
      <c r="C12" s="471"/>
      <c r="D12" s="471"/>
      <c r="E12" s="471"/>
      <c r="F12" s="471"/>
      <c r="G12" s="471"/>
      <c r="H12" s="472"/>
      <c r="I12" s="458"/>
      <c r="J12" s="486"/>
      <c r="K12" s="462"/>
      <c r="L12" s="311" t="s">
        <v>795</v>
      </c>
      <c r="M12" s="311" t="s">
        <v>1385</v>
      </c>
      <c r="N12" s="151" t="s">
        <v>872</v>
      </c>
      <c r="O12" s="156" t="s">
        <v>1386</v>
      </c>
      <c r="P12" s="64"/>
      <c r="Q12" s="302" t="s">
        <v>1192</v>
      </c>
      <c r="R12" s="302" t="s">
        <v>1192</v>
      </c>
      <c r="S12" s="302" t="s">
        <v>1192</v>
      </c>
      <c r="T12" s="302" t="s">
        <v>1192</v>
      </c>
      <c r="U12" s="302" t="s">
        <v>1192</v>
      </c>
      <c r="V12" s="188" t="s">
        <v>896</v>
      </c>
    </row>
    <row r="13" spans="1:22" ht="217.5" customHeight="1">
      <c r="A13" s="464"/>
      <c r="B13" s="470"/>
      <c r="C13" s="471"/>
      <c r="D13" s="471"/>
      <c r="E13" s="471"/>
      <c r="F13" s="471"/>
      <c r="G13" s="471"/>
      <c r="H13" s="472"/>
      <c r="I13" s="463" t="s">
        <v>243</v>
      </c>
      <c r="J13" s="485" t="s">
        <v>1427</v>
      </c>
      <c r="K13" s="461" t="s">
        <v>295</v>
      </c>
      <c r="L13" s="311" t="s">
        <v>838</v>
      </c>
      <c r="M13" s="311" t="s">
        <v>1105</v>
      </c>
      <c r="N13" s="322" t="s">
        <v>1411</v>
      </c>
      <c r="O13" s="201" t="s">
        <v>1387</v>
      </c>
      <c r="P13" s="199" t="s">
        <v>1412</v>
      </c>
      <c r="Q13" s="199" t="s">
        <v>1193</v>
      </c>
      <c r="R13" s="299" t="s">
        <v>1193</v>
      </c>
      <c r="S13" s="299" t="s">
        <v>1193</v>
      </c>
      <c r="T13" s="299" t="s">
        <v>1193</v>
      </c>
      <c r="U13" s="299" t="s">
        <v>1193</v>
      </c>
      <c r="V13" s="196" t="s">
        <v>873</v>
      </c>
    </row>
    <row r="14" spans="1:22" ht="191.25" customHeight="1">
      <c r="A14" s="464"/>
      <c r="B14" s="470"/>
      <c r="C14" s="471"/>
      <c r="D14" s="471"/>
      <c r="E14" s="471"/>
      <c r="F14" s="471"/>
      <c r="G14" s="471"/>
      <c r="H14" s="472"/>
      <c r="I14" s="465"/>
      <c r="J14" s="486"/>
      <c r="K14" s="462"/>
      <c r="L14" s="311" t="s">
        <v>874</v>
      </c>
      <c r="M14" s="311" t="s">
        <v>1673</v>
      </c>
      <c r="N14" s="163" t="s">
        <v>1194</v>
      </c>
      <c r="O14" s="66" t="s">
        <v>1389</v>
      </c>
      <c r="P14" s="64"/>
      <c r="Q14" s="64" t="s">
        <v>1388</v>
      </c>
      <c r="R14" s="324" t="s">
        <v>1388</v>
      </c>
      <c r="S14" s="324" t="s">
        <v>1388</v>
      </c>
      <c r="T14" s="324" t="s">
        <v>1388</v>
      </c>
      <c r="U14" s="324" t="s">
        <v>1388</v>
      </c>
      <c r="V14" s="191" t="s">
        <v>918</v>
      </c>
    </row>
    <row r="15" spans="1:22" ht="142.5" customHeight="1">
      <c r="A15" s="464"/>
      <c r="B15" s="470"/>
      <c r="C15" s="471"/>
      <c r="D15" s="471"/>
      <c r="E15" s="471"/>
      <c r="F15" s="471"/>
      <c r="G15" s="471"/>
      <c r="H15" s="472"/>
      <c r="I15" s="463" t="s">
        <v>244</v>
      </c>
      <c r="J15" s="485" t="s">
        <v>1103</v>
      </c>
      <c r="K15" s="461" t="s">
        <v>293</v>
      </c>
      <c r="L15" s="311" t="s">
        <v>834</v>
      </c>
      <c r="M15" s="310" t="s">
        <v>1391</v>
      </c>
      <c r="N15" s="326" t="s">
        <v>1390</v>
      </c>
      <c r="O15" s="62" t="s">
        <v>1392</v>
      </c>
      <c r="P15" s="64" t="s">
        <v>1413</v>
      </c>
      <c r="Q15" s="299" t="s">
        <v>1193</v>
      </c>
      <c r="R15" s="299" t="s">
        <v>1193</v>
      </c>
      <c r="S15" s="299" t="s">
        <v>1193</v>
      </c>
      <c r="T15" s="299" t="s">
        <v>1193</v>
      </c>
      <c r="U15" s="299" t="s">
        <v>1193</v>
      </c>
      <c r="V15" s="188" t="s">
        <v>896</v>
      </c>
    </row>
    <row r="16" spans="1:22" ht="110.25" customHeight="1">
      <c r="A16" s="464"/>
      <c r="B16" s="470"/>
      <c r="C16" s="471"/>
      <c r="D16" s="471"/>
      <c r="E16" s="471"/>
      <c r="F16" s="471"/>
      <c r="G16" s="471"/>
      <c r="H16" s="472"/>
      <c r="I16" s="465"/>
      <c r="J16" s="486"/>
      <c r="K16" s="462"/>
      <c r="L16" s="310" t="s">
        <v>796</v>
      </c>
      <c r="M16" s="311" t="s">
        <v>1385</v>
      </c>
      <c r="N16" s="151" t="s">
        <v>872</v>
      </c>
      <c r="O16" s="179" t="s">
        <v>1386</v>
      </c>
      <c r="P16" s="64"/>
      <c r="Q16" s="302" t="s">
        <v>1192</v>
      </c>
      <c r="R16" s="302" t="s">
        <v>1192</v>
      </c>
      <c r="S16" s="302" t="s">
        <v>1192</v>
      </c>
      <c r="T16" s="302" t="s">
        <v>1192</v>
      </c>
      <c r="U16" s="302" t="s">
        <v>1192</v>
      </c>
      <c r="V16" s="188" t="s">
        <v>896</v>
      </c>
    </row>
    <row r="17" spans="1:22" ht="131.25" customHeight="1">
      <c r="A17" s="464"/>
      <c r="B17" s="470"/>
      <c r="C17" s="471"/>
      <c r="D17" s="471"/>
      <c r="E17" s="471"/>
      <c r="F17" s="471"/>
      <c r="G17" s="471"/>
      <c r="H17" s="472"/>
      <c r="I17" s="463" t="s">
        <v>245</v>
      </c>
      <c r="J17" s="485" t="s">
        <v>1098</v>
      </c>
      <c r="K17" s="461" t="s">
        <v>293</v>
      </c>
      <c r="L17" s="310" t="s">
        <v>1394</v>
      </c>
      <c r="M17" s="310" t="s">
        <v>1107</v>
      </c>
      <c r="N17" s="326" t="s">
        <v>1393</v>
      </c>
      <c r="O17" s="62" t="s">
        <v>1106</v>
      </c>
      <c r="P17" s="64" t="s">
        <v>1414</v>
      </c>
      <c r="Q17" s="299" t="s">
        <v>1193</v>
      </c>
      <c r="R17" s="299" t="s">
        <v>1193</v>
      </c>
      <c r="S17" s="299" t="s">
        <v>1193</v>
      </c>
      <c r="T17" s="299" t="s">
        <v>1193</v>
      </c>
      <c r="U17" s="299" t="s">
        <v>1193</v>
      </c>
      <c r="V17" s="188" t="s">
        <v>896</v>
      </c>
    </row>
    <row r="18" spans="1:22" ht="110.25" customHeight="1">
      <c r="A18" s="464"/>
      <c r="B18" s="470"/>
      <c r="C18" s="471"/>
      <c r="D18" s="471"/>
      <c r="E18" s="471"/>
      <c r="F18" s="471"/>
      <c r="G18" s="471"/>
      <c r="H18" s="472"/>
      <c r="I18" s="465"/>
      <c r="J18" s="486"/>
      <c r="K18" s="462"/>
      <c r="L18" s="310" t="s">
        <v>797</v>
      </c>
      <c r="M18" s="311" t="s">
        <v>1191</v>
      </c>
      <c r="N18" s="151" t="s">
        <v>1395</v>
      </c>
      <c r="O18" s="179" t="s">
        <v>1386</v>
      </c>
      <c r="P18" s="64"/>
      <c r="Q18" s="302" t="s">
        <v>1192</v>
      </c>
      <c r="R18" s="302" t="s">
        <v>1192</v>
      </c>
      <c r="S18" s="302" t="s">
        <v>1192</v>
      </c>
      <c r="T18" s="302" t="s">
        <v>1192</v>
      </c>
      <c r="U18" s="302" t="s">
        <v>1192</v>
      </c>
      <c r="V18" s="188" t="s">
        <v>896</v>
      </c>
    </row>
    <row r="19" spans="1:22" ht="149.25" customHeight="1">
      <c r="A19" s="464"/>
      <c r="B19" s="470"/>
      <c r="C19" s="471"/>
      <c r="D19" s="471"/>
      <c r="E19" s="471"/>
      <c r="F19" s="471"/>
      <c r="G19" s="471"/>
      <c r="H19" s="472"/>
      <c r="I19" s="463" t="s">
        <v>246</v>
      </c>
      <c r="J19" s="476" t="s">
        <v>1099</v>
      </c>
      <c r="K19" s="461" t="s">
        <v>295</v>
      </c>
      <c r="L19" s="311" t="s">
        <v>839</v>
      </c>
      <c r="M19" s="310" t="s">
        <v>1108</v>
      </c>
      <c r="N19" s="326" t="s">
        <v>1415</v>
      </c>
      <c r="O19" s="177" t="s">
        <v>1396</v>
      </c>
      <c r="P19" s="64" t="s">
        <v>1416</v>
      </c>
      <c r="Q19" s="299" t="s">
        <v>1193</v>
      </c>
      <c r="R19" s="299" t="s">
        <v>1193</v>
      </c>
      <c r="S19" s="299" t="s">
        <v>1193</v>
      </c>
      <c r="T19" s="299" t="s">
        <v>1193</v>
      </c>
      <c r="U19" s="299" t="s">
        <v>1193</v>
      </c>
      <c r="V19" s="188" t="s">
        <v>896</v>
      </c>
    </row>
    <row r="20" spans="1:22" ht="110.25" customHeight="1">
      <c r="A20" s="464"/>
      <c r="B20" s="470"/>
      <c r="C20" s="471"/>
      <c r="D20" s="471"/>
      <c r="E20" s="471"/>
      <c r="F20" s="471"/>
      <c r="G20" s="471"/>
      <c r="H20" s="472"/>
      <c r="I20" s="464"/>
      <c r="J20" s="487"/>
      <c r="K20" s="482"/>
      <c r="L20" s="311" t="s">
        <v>798</v>
      </c>
      <c r="M20" s="311" t="s">
        <v>1397</v>
      </c>
      <c r="N20" s="151" t="s">
        <v>872</v>
      </c>
      <c r="O20" s="179" t="s">
        <v>1386</v>
      </c>
      <c r="P20" s="64"/>
      <c r="Q20" s="302" t="s">
        <v>1192</v>
      </c>
      <c r="R20" s="302" t="s">
        <v>1192</v>
      </c>
      <c r="S20" s="302" t="s">
        <v>1192</v>
      </c>
      <c r="T20" s="302" t="s">
        <v>1192</v>
      </c>
      <c r="U20" s="302" t="s">
        <v>1192</v>
      </c>
      <c r="V20" s="188" t="s">
        <v>896</v>
      </c>
    </row>
    <row r="21" spans="1:22" ht="175.5" customHeight="1">
      <c r="A21" s="464"/>
      <c r="B21" s="470"/>
      <c r="C21" s="471"/>
      <c r="D21" s="471"/>
      <c r="E21" s="471"/>
      <c r="F21" s="471"/>
      <c r="G21" s="471"/>
      <c r="H21" s="472"/>
      <c r="I21" s="464"/>
      <c r="J21" s="487"/>
      <c r="K21" s="482"/>
      <c r="L21" s="326" t="s">
        <v>1417</v>
      </c>
      <c r="M21" s="326" t="s">
        <v>1418</v>
      </c>
      <c r="N21" s="198" t="s">
        <v>1079</v>
      </c>
      <c r="O21" s="179" t="s">
        <v>1398</v>
      </c>
      <c r="P21" s="157"/>
      <c r="Q21" s="179" t="s">
        <v>1401</v>
      </c>
      <c r="R21" s="179" t="s">
        <v>1401</v>
      </c>
      <c r="S21" s="179" t="s">
        <v>1401</v>
      </c>
      <c r="T21" s="179" t="s">
        <v>1401</v>
      </c>
      <c r="U21" s="179" t="s">
        <v>1401</v>
      </c>
      <c r="V21" s="460" t="s">
        <v>915</v>
      </c>
    </row>
    <row r="22" spans="1:22" ht="159.75" customHeight="1">
      <c r="A22" s="464"/>
      <c r="B22" s="470"/>
      <c r="C22" s="471"/>
      <c r="D22" s="471"/>
      <c r="E22" s="471"/>
      <c r="F22" s="471"/>
      <c r="G22" s="471"/>
      <c r="H22" s="472"/>
      <c r="I22" s="465"/>
      <c r="J22" s="477"/>
      <c r="K22" s="462"/>
      <c r="L22" s="326" t="s">
        <v>1419</v>
      </c>
      <c r="M22" s="326" t="s">
        <v>1420</v>
      </c>
      <c r="N22" s="204" t="s">
        <v>928</v>
      </c>
      <c r="O22" s="204" t="s">
        <v>1399</v>
      </c>
      <c r="P22" s="152"/>
      <c r="Q22" s="204" t="s">
        <v>1400</v>
      </c>
      <c r="R22" s="204" t="s">
        <v>1400</v>
      </c>
      <c r="S22" s="204" t="s">
        <v>1400</v>
      </c>
      <c r="T22" s="204" t="s">
        <v>1400</v>
      </c>
      <c r="U22" s="204" t="s">
        <v>1400</v>
      </c>
      <c r="V22" s="460"/>
    </row>
    <row r="23" spans="1:22" ht="207" customHeight="1">
      <c r="A23" s="464"/>
      <c r="B23" s="470"/>
      <c r="C23" s="471"/>
      <c r="D23" s="471"/>
      <c r="E23" s="471"/>
      <c r="F23" s="471"/>
      <c r="G23" s="471"/>
      <c r="H23" s="472"/>
      <c r="I23" s="463" t="s">
        <v>301</v>
      </c>
      <c r="J23" s="456" t="s">
        <v>1588</v>
      </c>
      <c r="K23" s="461" t="s">
        <v>295</v>
      </c>
      <c r="L23" s="311" t="s">
        <v>840</v>
      </c>
      <c r="M23" s="310" t="s">
        <v>875</v>
      </c>
      <c r="N23" s="300" t="s">
        <v>872</v>
      </c>
      <c r="O23" s="161" t="s">
        <v>1109</v>
      </c>
      <c r="P23" s="64" t="s">
        <v>1421</v>
      </c>
      <c r="Q23" s="299" t="s">
        <v>1193</v>
      </c>
      <c r="R23" s="299" t="s">
        <v>1193</v>
      </c>
      <c r="S23" s="299" t="s">
        <v>1193</v>
      </c>
      <c r="T23" s="299" t="s">
        <v>1193</v>
      </c>
      <c r="U23" s="299" t="s">
        <v>1193</v>
      </c>
      <c r="V23" s="188" t="s">
        <v>896</v>
      </c>
    </row>
    <row r="24" spans="1:22" ht="110.25" customHeight="1">
      <c r="A24" s="464"/>
      <c r="B24" s="470"/>
      <c r="C24" s="471"/>
      <c r="D24" s="471"/>
      <c r="E24" s="471"/>
      <c r="F24" s="471"/>
      <c r="G24" s="471"/>
      <c r="H24" s="472"/>
      <c r="I24" s="464"/>
      <c r="J24" s="488"/>
      <c r="K24" s="482"/>
      <c r="L24" s="311" t="s">
        <v>876</v>
      </c>
      <c r="M24" s="311" t="s">
        <v>1385</v>
      </c>
      <c r="N24" s="151" t="s">
        <v>872</v>
      </c>
      <c r="O24" s="179" t="s">
        <v>1386</v>
      </c>
      <c r="P24" s="64"/>
      <c r="Q24" s="302" t="s">
        <v>1192</v>
      </c>
      <c r="R24" s="302" t="s">
        <v>1192</v>
      </c>
      <c r="S24" s="302" t="s">
        <v>1192</v>
      </c>
      <c r="T24" s="302" t="s">
        <v>1192</v>
      </c>
      <c r="U24" s="302" t="s">
        <v>1192</v>
      </c>
      <c r="V24" s="188" t="s">
        <v>896</v>
      </c>
    </row>
    <row r="25" spans="1:22" ht="110.25" customHeight="1">
      <c r="A25" s="464"/>
      <c r="B25" s="470"/>
      <c r="C25" s="471"/>
      <c r="D25" s="471"/>
      <c r="E25" s="471"/>
      <c r="F25" s="471"/>
      <c r="G25" s="471"/>
      <c r="H25" s="472"/>
      <c r="I25" s="465"/>
      <c r="J25" s="457"/>
      <c r="K25" s="462"/>
      <c r="L25" s="347" t="s">
        <v>822</v>
      </c>
      <c r="M25" s="347" t="s">
        <v>1402</v>
      </c>
      <c r="N25" s="344" t="s">
        <v>872</v>
      </c>
      <c r="O25" s="179" t="s">
        <v>1386</v>
      </c>
      <c r="P25" s="343"/>
      <c r="Q25" s="302" t="s">
        <v>1192</v>
      </c>
      <c r="R25" s="302" t="s">
        <v>1192</v>
      </c>
      <c r="S25" s="302" t="s">
        <v>1192</v>
      </c>
      <c r="T25" s="302" t="s">
        <v>1192</v>
      </c>
      <c r="U25" s="302" t="s">
        <v>1192</v>
      </c>
      <c r="V25" s="188" t="s">
        <v>896</v>
      </c>
    </row>
    <row r="26" spans="1:22" ht="129" customHeight="1">
      <c r="A26" s="464"/>
      <c r="B26" s="470"/>
      <c r="C26" s="471"/>
      <c r="D26" s="471"/>
      <c r="E26" s="471"/>
      <c r="F26" s="471"/>
      <c r="G26" s="471"/>
      <c r="H26" s="472"/>
      <c r="I26" s="441" t="s">
        <v>302</v>
      </c>
      <c r="J26" s="485" t="s">
        <v>1100</v>
      </c>
      <c r="K26" s="461" t="s">
        <v>313</v>
      </c>
      <c r="L26" s="311" t="s">
        <v>841</v>
      </c>
      <c r="M26" s="311" t="s">
        <v>1111</v>
      </c>
      <c r="N26" s="63" t="s">
        <v>1403</v>
      </c>
      <c r="O26" s="66" t="s">
        <v>1110</v>
      </c>
      <c r="P26" s="64" t="s">
        <v>1422</v>
      </c>
      <c r="Q26" s="299" t="s">
        <v>1193</v>
      </c>
      <c r="R26" s="299" t="s">
        <v>1193</v>
      </c>
      <c r="S26" s="299" t="s">
        <v>1193</v>
      </c>
      <c r="T26" s="299" t="s">
        <v>1193</v>
      </c>
      <c r="U26" s="299" t="s">
        <v>1193</v>
      </c>
      <c r="V26" s="189"/>
    </row>
    <row r="27" spans="1:22" ht="125.25" customHeight="1">
      <c r="A27" s="464"/>
      <c r="B27" s="470"/>
      <c r="C27" s="471"/>
      <c r="D27" s="471"/>
      <c r="E27" s="471"/>
      <c r="F27" s="471"/>
      <c r="G27" s="471"/>
      <c r="H27" s="472"/>
      <c r="I27" s="442"/>
      <c r="J27" s="486"/>
      <c r="K27" s="462"/>
      <c r="L27" s="311" t="s">
        <v>842</v>
      </c>
      <c r="M27" s="311" t="s">
        <v>743</v>
      </c>
      <c r="N27" s="322" t="s">
        <v>1423</v>
      </c>
      <c r="O27" s="179" t="s">
        <v>1386</v>
      </c>
      <c r="P27" s="64"/>
      <c r="Q27" s="302" t="s">
        <v>1192</v>
      </c>
      <c r="R27" s="302" t="s">
        <v>1192</v>
      </c>
      <c r="S27" s="302" t="s">
        <v>1192</v>
      </c>
      <c r="T27" s="302" t="s">
        <v>1192</v>
      </c>
      <c r="U27" s="302" t="s">
        <v>1192</v>
      </c>
      <c r="V27" s="178" t="s">
        <v>932</v>
      </c>
    </row>
    <row r="28" spans="1:22" ht="135.75" customHeight="1">
      <c r="A28" s="464"/>
      <c r="B28" s="470"/>
      <c r="C28" s="471"/>
      <c r="D28" s="471"/>
      <c r="E28" s="471"/>
      <c r="F28" s="471"/>
      <c r="G28" s="471"/>
      <c r="H28" s="472"/>
      <c r="I28" s="441" t="s">
        <v>303</v>
      </c>
      <c r="J28" s="485" t="s">
        <v>1101</v>
      </c>
      <c r="K28" s="461" t="s">
        <v>152</v>
      </c>
      <c r="L28" s="311" t="s">
        <v>843</v>
      </c>
      <c r="M28" s="310" t="s">
        <v>1195</v>
      </c>
      <c r="N28" s="300" t="s">
        <v>872</v>
      </c>
      <c r="O28" s="62" t="s">
        <v>1106</v>
      </c>
      <c r="P28" s="64" t="s">
        <v>1424</v>
      </c>
      <c r="Q28" s="299" t="s">
        <v>1193</v>
      </c>
      <c r="R28" s="299" t="s">
        <v>1193</v>
      </c>
      <c r="S28" s="299" t="s">
        <v>1193</v>
      </c>
      <c r="T28" s="299" t="s">
        <v>1193</v>
      </c>
      <c r="U28" s="299" t="s">
        <v>1193</v>
      </c>
      <c r="V28" s="188" t="s">
        <v>896</v>
      </c>
    </row>
    <row r="29" spans="1:22" ht="189" customHeight="1">
      <c r="A29" s="464"/>
      <c r="B29" s="470"/>
      <c r="C29" s="471"/>
      <c r="D29" s="471"/>
      <c r="E29" s="471"/>
      <c r="F29" s="471"/>
      <c r="G29" s="471"/>
      <c r="H29" s="472"/>
      <c r="I29" s="442"/>
      <c r="J29" s="486"/>
      <c r="K29" s="462"/>
      <c r="L29" s="311" t="s">
        <v>844</v>
      </c>
      <c r="M29" s="310" t="s">
        <v>1404</v>
      </c>
      <c r="N29" s="155" t="s">
        <v>1576</v>
      </c>
      <c r="O29" s="355" t="s">
        <v>1583</v>
      </c>
      <c r="P29" s="314" t="s">
        <v>1577</v>
      </c>
      <c r="Q29" s="315" t="s">
        <v>1578</v>
      </c>
      <c r="R29" s="315" t="s">
        <v>1579</v>
      </c>
      <c r="S29" s="315" t="s">
        <v>1581</v>
      </c>
      <c r="T29" s="315" t="s">
        <v>1580</v>
      </c>
      <c r="U29" s="315" t="s">
        <v>1582</v>
      </c>
      <c r="V29" s="188" t="s">
        <v>916</v>
      </c>
    </row>
    <row r="30" spans="1:22" ht="42.75" customHeight="1">
      <c r="A30" s="458" t="s">
        <v>239</v>
      </c>
      <c r="B30" s="458" t="s">
        <v>52</v>
      </c>
      <c r="C30" s="458"/>
      <c r="D30" s="458"/>
      <c r="E30" s="458"/>
      <c r="F30" s="458"/>
      <c r="G30" s="458"/>
      <c r="H30" s="458"/>
      <c r="I30" s="444" t="s">
        <v>304</v>
      </c>
      <c r="J30" s="481" t="s">
        <v>1426</v>
      </c>
      <c r="K30" s="479" t="s">
        <v>314</v>
      </c>
      <c r="L30" s="461" t="s">
        <v>799</v>
      </c>
      <c r="M30" s="479" t="s">
        <v>744</v>
      </c>
      <c r="N30" s="479" t="s">
        <v>1425</v>
      </c>
      <c r="O30" s="461" t="s">
        <v>1405</v>
      </c>
      <c r="P30" s="458" t="s">
        <v>1196</v>
      </c>
      <c r="Q30" s="458" t="s">
        <v>1197</v>
      </c>
      <c r="R30" s="458" t="s">
        <v>1197</v>
      </c>
      <c r="S30" s="458" t="s">
        <v>1197</v>
      </c>
      <c r="T30" s="458" t="s">
        <v>1197</v>
      </c>
      <c r="U30" s="458" t="s">
        <v>1197</v>
      </c>
      <c r="V30" s="460" t="s">
        <v>896</v>
      </c>
    </row>
    <row r="31" spans="1:22" ht="42.75" customHeight="1">
      <c r="A31" s="458"/>
      <c r="B31" s="458"/>
      <c r="C31" s="458"/>
      <c r="D31" s="458"/>
      <c r="E31" s="458"/>
      <c r="F31" s="458"/>
      <c r="G31" s="458"/>
      <c r="H31" s="458"/>
      <c r="I31" s="444"/>
      <c r="J31" s="481"/>
      <c r="K31" s="479"/>
      <c r="L31" s="482"/>
      <c r="M31" s="479"/>
      <c r="N31" s="479"/>
      <c r="O31" s="482"/>
      <c r="P31" s="458"/>
      <c r="Q31" s="458" t="s">
        <v>7</v>
      </c>
      <c r="R31" s="458" t="s">
        <v>7</v>
      </c>
      <c r="S31" s="458" t="s">
        <v>7</v>
      </c>
      <c r="T31" s="458" t="s">
        <v>7</v>
      </c>
      <c r="U31" s="458" t="s">
        <v>7</v>
      </c>
      <c r="V31" s="460"/>
    </row>
    <row r="32" spans="1:22" ht="42.75" customHeight="1">
      <c r="A32" s="458"/>
      <c r="B32" s="458"/>
      <c r="C32" s="458"/>
      <c r="D32" s="458"/>
      <c r="E32" s="458"/>
      <c r="F32" s="458"/>
      <c r="G32" s="458"/>
      <c r="H32" s="458"/>
      <c r="I32" s="444"/>
      <c r="J32" s="481"/>
      <c r="K32" s="479"/>
      <c r="L32" s="462"/>
      <c r="M32" s="479"/>
      <c r="N32" s="479"/>
      <c r="O32" s="462"/>
      <c r="P32" s="458"/>
      <c r="Q32" s="458" t="s">
        <v>7</v>
      </c>
      <c r="R32" s="458" t="s">
        <v>7</v>
      </c>
      <c r="S32" s="458" t="s">
        <v>7</v>
      </c>
      <c r="T32" s="458" t="s">
        <v>7</v>
      </c>
      <c r="U32" s="458" t="s">
        <v>7</v>
      </c>
      <c r="V32" s="460"/>
    </row>
    <row r="33" spans="1:22" ht="64.5" customHeight="1">
      <c r="A33" s="458"/>
      <c r="B33" s="458"/>
      <c r="C33" s="458"/>
      <c r="D33" s="458"/>
      <c r="E33" s="458"/>
      <c r="F33" s="458"/>
      <c r="G33" s="458"/>
      <c r="H33" s="458"/>
      <c r="I33" s="444" t="s">
        <v>305</v>
      </c>
      <c r="J33" s="481" t="s">
        <v>54</v>
      </c>
      <c r="K33" s="479" t="s">
        <v>315</v>
      </c>
      <c r="L33" s="483" t="s">
        <v>306</v>
      </c>
      <c r="M33" s="483" t="s">
        <v>1430</v>
      </c>
      <c r="N33" s="458" t="s">
        <v>800</v>
      </c>
      <c r="O33" s="463" t="s">
        <v>917</v>
      </c>
      <c r="P33" s="484" t="s">
        <v>1532</v>
      </c>
      <c r="Q33" s="484" t="s">
        <v>1532</v>
      </c>
      <c r="R33" s="484" t="s">
        <v>1533</v>
      </c>
      <c r="S33" s="484" t="s">
        <v>1534</v>
      </c>
      <c r="T33" s="484" t="s">
        <v>1535</v>
      </c>
      <c r="U33" s="489" t="s">
        <v>1431</v>
      </c>
      <c r="V33" s="481" t="s">
        <v>850</v>
      </c>
    </row>
    <row r="34" spans="1:22" ht="99" customHeight="1">
      <c r="A34" s="458"/>
      <c r="B34" s="458"/>
      <c r="C34" s="458"/>
      <c r="D34" s="458"/>
      <c r="E34" s="458"/>
      <c r="F34" s="458"/>
      <c r="G34" s="458"/>
      <c r="H34" s="458"/>
      <c r="I34" s="444"/>
      <c r="J34" s="481"/>
      <c r="K34" s="479"/>
      <c r="L34" s="483"/>
      <c r="M34" s="483"/>
      <c r="N34" s="479"/>
      <c r="O34" s="462"/>
      <c r="P34" s="484"/>
      <c r="Q34" s="484"/>
      <c r="R34" s="484"/>
      <c r="S34" s="484"/>
      <c r="T34" s="484"/>
      <c r="U34" s="489"/>
      <c r="V34" s="481"/>
    </row>
    <row r="35" spans="1:22">
      <c r="J35" s="23"/>
      <c r="M35" s="317"/>
    </row>
    <row r="36" spans="1:22">
      <c r="J36" s="23"/>
    </row>
    <row r="37" spans="1:22">
      <c r="J37" s="23"/>
    </row>
    <row r="38" spans="1:22">
      <c r="J38" s="23"/>
    </row>
    <row r="39" spans="1:22">
      <c r="J39" s="23"/>
    </row>
    <row r="40" spans="1:22">
      <c r="J40" s="23"/>
    </row>
    <row r="41" spans="1:22">
      <c r="J41" s="23"/>
    </row>
    <row r="42" spans="1:22">
      <c r="J42" s="23"/>
    </row>
    <row r="43" spans="1:22">
      <c r="J43" s="23"/>
    </row>
    <row r="44" spans="1:22">
      <c r="J44" s="23"/>
    </row>
    <row r="45" spans="1:22">
      <c r="J45" s="23"/>
    </row>
    <row r="46" spans="1:22">
      <c r="J46" s="23"/>
    </row>
    <row r="47" spans="1:22">
      <c r="J47" s="23"/>
    </row>
    <row r="48" spans="1:22">
      <c r="J48" s="23"/>
    </row>
    <row r="49" spans="10:10">
      <c r="J49" s="23"/>
    </row>
    <row r="50" spans="10:10">
      <c r="J50" s="23"/>
    </row>
    <row r="51" spans="10:10">
      <c r="J51" s="23"/>
    </row>
    <row r="52" spans="10:10">
      <c r="J52" s="23"/>
    </row>
    <row r="53" spans="10:10">
      <c r="J53" s="23"/>
    </row>
    <row r="54" spans="10:10">
      <c r="J54" s="23"/>
    </row>
    <row r="55" spans="10:10">
      <c r="J55" s="23"/>
    </row>
    <row r="56" spans="10:10">
      <c r="J56" s="23"/>
    </row>
    <row r="57" spans="10:10">
      <c r="J57" s="23"/>
    </row>
    <row r="58" spans="10:10">
      <c r="J58" s="23"/>
    </row>
    <row r="59" spans="10:10">
      <c r="J59" s="23"/>
    </row>
    <row r="60" spans="10:10">
      <c r="J60" s="23"/>
    </row>
    <row r="61" spans="10:10">
      <c r="J61" s="23"/>
    </row>
    <row r="62" spans="10:10">
      <c r="J62" s="23"/>
    </row>
    <row r="63" spans="10:10">
      <c r="J63" s="23"/>
    </row>
    <row r="64" spans="10:10">
      <c r="J64" s="23"/>
    </row>
  </sheetData>
  <sheetProtection password="DDCC" sheet="1" objects="1" scenarios="1"/>
  <mergeCells count="85">
    <mergeCell ref="A1:H3"/>
    <mergeCell ref="I1:O1"/>
    <mergeCell ref="I2:O2"/>
    <mergeCell ref="I3:O3"/>
    <mergeCell ref="P1:U1"/>
    <mergeCell ref="P2:U2"/>
    <mergeCell ref="P3:U3"/>
    <mergeCell ref="I4:U4"/>
    <mergeCell ref="K15:K16"/>
    <mergeCell ref="I15:I16"/>
    <mergeCell ref="I17:I18"/>
    <mergeCell ref="J17:J18"/>
    <mergeCell ref="K17:K18"/>
    <mergeCell ref="S6:S8"/>
    <mergeCell ref="T6:T8"/>
    <mergeCell ref="L6:L8"/>
    <mergeCell ref="K11:K12"/>
    <mergeCell ref="I11:I12"/>
    <mergeCell ref="J6:J8"/>
    <mergeCell ref="K6:K8"/>
    <mergeCell ref="J9:J10"/>
    <mergeCell ref="T33:T34"/>
    <mergeCell ref="U33:U34"/>
    <mergeCell ref="T30:T32"/>
    <mergeCell ref="U30:U32"/>
    <mergeCell ref="S30:S32"/>
    <mergeCell ref="A4:H4"/>
    <mergeCell ref="A5:H5"/>
    <mergeCell ref="I5:J5"/>
    <mergeCell ref="A30:A34"/>
    <mergeCell ref="B30:H34"/>
    <mergeCell ref="J30:J32"/>
    <mergeCell ref="J33:J34"/>
    <mergeCell ref="I33:I34"/>
    <mergeCell ref="I30:I32"/>
    <mergeCell ref="J15:J16"/>
    <mergeCell ref="A6:A29"/>
    <mergeCell ref="B6:H29"/>
    <mergeCell ref="J28:J29"/>
    <mergeCell ref="J11:J12"/>
    <mergeCell ref="I6:I8"/>
    <mergeCell ref="I9:I10"/>
    <mergeCell ref="L33:L34"/>
    <mergeCell ref="K9:K10"/>
    <mergeCell ref="I13:I14"/>
    <mergeCell ref="J13:J14"/>
    <mergeCell ref="K13:K14"/>
    <mergeCell ref="K33:K34"/>
    <mergeCell ref="J26:J27"/>
    <mergeCell ref="I26:I27"/>
    <mergeCell ref="K26:K27"/>
    <mergeCell ref="K19:K22"/>
    <mergeCell ref="J19:J22"/>
    <mergeCell ref="J23:J25"/>
    <mergeCell ref="K23:K25"/>
    <mergeCell ref="I19:I22"/>
    <mergeCell ref="I23:I25"/>
    <mergeCell ref="K30:K32"/>
    <mergeCell ref="I28:I29"/>
    <mergeCell ref="K28:K29"/>
    <mergeCell ref="L30:L32"/>
    <mergeCell ref="V6:V8"/>
    <mergeCell ref="V30:V32"/>
    <mergeCell ref="P6:P8"/>
    <mergeCell ref="Q6:Q8"/>
    <mergeCell ref="R6:R8"/>
    <mergeCell ref="P30:P32"/>
    <mergeCell ref="Q30:Q32"/>
    <mergeCell ref="R30:R32"/>
    <mergeCell ref="V33:V34"/>
    <mergeCell ref="V21:V22"/>
    <mergeCell ref="U6:U8"/>
    <mergeCell ref="M6:M8"/>
    <mergeCell ref="N33:N34"/>
    <mergeCell ref="O33:O34"/>
    <mergeCell ref="N6:N8"/>
    <mergeCell ref="O6:O8"/>
    <mergeCell ref="N30:N32"/>
    <mergeCell ref="O30:O32"/>
    <mergeCell ref="M33:M34"/>
    <mergeCell ref="M30:M32"/>
    <mergeCell ref="R33:R34"/>
    <mergeCell ref="P33:P34"/>
    <mergeCell ref="Q33:Q34"/>
    <mergeCell ref="S33:S34"/>
  </mergeCells>
  <pageMargins left="0.23622047244094491" right="0.23622047244094491" top="0.74803149606299213" bottom="0.74803149606299213" header="0.31496062992125984" footer="0.31496062992125984"/>
  <pageSetup scale="59" orientation="landscape"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showGridLines="0" showRowColHeaders="0" zoomScale="80" zoomScaleNormal="80" zoomScaleSheetLayoutView="80" zoomScalePageLayoutView="90" workbookViewId="0">
      <pane xSplit="10" ySplit="5" topLeftCell="K6" activePane="bottomRight" state="frozen"/>
      <selection pane="topRight" activeCell="J1" sqref="J1"/>
      <selection pane="bottomLeft" activeCell="A4" sqref="A4"/>
      <selection pane="bottomRight" sqref="A1:H3"/>
    </sheetView>
  </sheetViews>
  <sheetFormatPr baseColWidth="10" defaultColWidth="0" defaultRowHeight="18.75" zeroHeight="1"/>
  <cols>
    <col min="1" max="1" width="7.85546875" style="2" customWidth="1"/>
    <col min="2" max="5" width="3.7109375" style="3" customWidth="1"/>
    <col min="6" max="6" width="7" style="3" customWidth="1"/>
    <col min="7" max="7" width="3.7109375" style="3" customWidth="1"/>
    <col min="8" max="8" width="5.28515625" style="3" customWidth="1"/>
    <col min="9" max="9" width="6.7109375" style="5" customWidth="1"/>
    <col min="10" max="10" width="60.28515625" style="3" customWidth="1"/>
    <col min="11" max="11" width="19.140625" style="5" customWidth="1"/>
    <col min="12" max="12" width="33.140625" style="5" customWidth="1"/>
    <col min="13" max="13" width="36.7109375" style="6" customWidth="1"/>
    <col min="14" max="14" width="19.85546875" style="6" customWidth="1"/>
    <col min="15" max="15" width="20.5703125" style="6" customWidth="1"/>
    <col min="16" max="21" width="18.7109375" style="8" customWidth="1"/>
    <col min="22" max="22" width="14" style="1" hidden="1"/>
    <col min="23" max="23" width="9.42578125" style="3" hidden="1"/>
    <col min="24" max="16384" width="11.42578125" style="3" hidden="1"/>
  </cols>
  <sheetData>
    <row r="1" spans="1:22" ht="36" customHeight="1">
      <c r="A1" s="434"/>
      <c r="B1" s="434"/>
      <c r="C1" s="434"/>
      <c r="D1" s="434"/>
      <c r="E1" s="434"/>
      <c r="F1" s="434"/>
      <c r="G1" s="434"/>
      <c r="H1" s="434"/>
      <c r="I1" s="436" t="s">
        <v>322</v>
      </c>
      <c r="J1" s="436"/>
      <c r="K1" s="436"/>
      <c r="L1" s="436"/>
      <c r="M1" s="436"/>
      <c r="N1" s="436"/>
      <c r="O1" s="436"/>
      <c r="P1" s="389" t="s">
        <v>1682</v>
      </c>
      <c r="Q1" s="390"/>
      <c r="R1" s="390"/>
      <c r="S1" s="390"/>
      <c r="T1" s="390"/>
      <c r="U1" s="391"/>
    </row>
    <row r="2" spans="1:22" ht="27" customHeight="1">
      <c r="A2" s="434"/>
      <c r="B2" s="434"/>
      <c r="C2" s="434"/>
      <c r="D2" s="434"/>
      <c r="E2" s="434"/>
      <c r="F2" s="434"/>
      <c r="G2" s="434"/>
      <c r="H2" s="434"/>
      <c r="I2" s="436" t="s">
        <v>324</v>
      </c>
      <c r="J2" s="436"/>
      <c r="K2" s="436"/>
      <c r="L2" s="436"/>
      <c r="M2" s="436"/>
      <c r="N2" s="436"/>
      <c r="O2" s="436"/>
      <c r="P2" s="389" t="s">
        <v>1683</v>
      </c>
      <c r="Q2" s="390"/>
      <c r="R2" s="390"/>
      <c r="S2" s="390"/>
      <c r="T2" s="390"/>
      <c r="U2" s="391"/>
    </row>
    <row r="3" spans="1:22" ht="27" customHeight="1">
      <c r="A3" s="435"/>
      <c r="B3" s="435"/>
      <c r="C3" s="435"/>
      <c r="D3" s="435"/>
      <c r="E3" s="435"/>
      <c r="F3" s="435"/>
      <c r="G3" s="435"/>
      <c r="H3" s="435"/>
      <c r="I3" s="437" t="s">
        <v>1029</v>
      </c>
      <c r="J3" s="438"/>
      <c r="K3" s="438"/>
      <c r="L3" s="438"/>
      <c r="M3" s="438"/>
      <c r="N3" s="438"/>
      <c r="O3" s="439"/>
      <c r="P3" s="388" t="s">
        <v>323</v>
      </c>
      <c r="Q3" s="388"/>
      <c r="R3" s="388"/>
      <c r="S3" s="388"/>
      <c r="T3" s="388"/>
      <c r="U3" s="388"/>
    </row>
    <row r="4" spans="1:22" ht="49.5" customHeight="1">
      <c r="A4" s="443" t="s">
        <v>1030</v>
      </c>
      <c r="B4" s="443"/>
      <c r="C4" s="443"/>
      <c r="D4" s="443"/>
      <c r="E4" s="443"/>
      <c r="F4" s="443"/>
      <c r="G4" s="443"/>
      <c r="H4" s="443"/>
      <c r="I4" s="440" t="s">
        <v>55</v>
      </c>
      <c r="J4" s="440"/>
      <c r="K4" s="440"/>
      <c r="L4" s="440"/>
      <c r="M4" s="440"/>
      <c r="N4" s="440"/>
      <c r="O4" s="440"/>
      <c r="P4" s="440"/>
      <c r="Q4" s="440"/>
      <c r="R4" s="440"/>
      <c r="S4" s="440"/>
      <c r="T4" s="440"/>
      <c r="U4" s="440"/>
    </row>
    <row r="5" spans="1:22" ht="41.25" customHeight="1">
      <c r="A5" s="750" t="s">
        <v>3</v>
      </c>
      <c r="B5" s="751"/>
      <c r="C5" s="751"/>
      <c r="D5" s="751"/>
      <c r="E5" s="751"/>
      <c r="F5" s="751"/>
      <c r="G5" s="751"/>
      <c r="H5" s="751"/>
      <c r="I5" s="752" t="s">
        <v>4</v>
      </c>
      <c r="J5" s="752"/>
      <c r="K5" s="753" t="s">
        <v>8</v>
      </c>
      <c r="L5" s="753" t="s">
        <v>779</v>
      </c>
      <c r="M5" s="753" t="s">
        <v>1021</v>
      </c>
      <c r="N5" s="753" t="s">
        <v>1022</v>
      </c>
      <c r="O5" s="753" t="s">
        <v>5</v>
      </c>
      <c r="P5" s="753">
        <v>2020</v>
      </c>
      <c r="Q5" s="753">
        <v>2021</v>
      </c>
      <c r="R5" s="753">
        <v>2022</v>
      </c>
      <c r="S5" s="753">
        <v>2023</v>
      </c>
      <c r="T5" s="753">
        <v>2024</v>
      </c>
      <c r="U5" s="753">
        <v>2025</v>
      </c>
      <c r="V5" s="169" t="s">
        <v>756</v>
      </c>
    </row>
    <row r="6" spans="1:22" ht="105" customHeight="1">
      <c r="A6" s="444" t="s">
        <v>215</v>
      </c>
      <c r="B6" s="493" t="s">
        <v>132</v>
      </c>
      <c r="C6" s="493"/>
      <c r="D6" s="493"/>
      <c r="E6" s="493"/>
      <c r="F6" s="493"/>
      <c r="G6" s="493"/>
      <c r="H6" s="493"/>
      <c r="I6" s="463" t="s">
        <v>218</v>
      </c>
      <c r="J6" s="491" t="s">
        <v>112</v>
      </c>
      <c r="K6" s="461" t="s">
        <v>56</v>
      </c>
      <c r="L6" s="311" t="s">
        <v>801</v>
      </c>
      <c r="M6" s="311" t="s">
        <v>1450</v>
      </c>
      <c r="N6" s="53" t="s">
        <v>338</v>
      </c>
      <c r="O6" s="31" t="s">
        <v>1461</v>
      </c>
      <c r="P6" s="312" t="s">
        <v>1444</v>
      </c>
      <c r="Q6" s="316" t="s">
        <v>1445</v>
      </c>
      <c r="R6" s="316" t="s">
        <v>1446</v>
      </c>
      <c r="S6" s="316" t="s">
        <v>1447</v>
      </c>
      <c r="T6" s="316" t="s">
        <v>1448</v>
      </c>
      <c r="U6" s="316" t="s">
        <v>1449</v>
      </c>
      <c r="V6" s="171" t="s">
        <v>1674</v>
      </c>
    </row>
    <row r="7" spans="1:22" ht="122.25" customHeight="1">
      <c r="A7" s="444"/>
      <c r="B7" s="493"/>
      <c r="C7" s="493"/>
      <c r="D7" s="493"/>
      <c r="E7" s="493"/>
      <c r="F7" s="493"/>
      <c r="G7" s="493"/>
      <c r="H7" s="493"/>
      <c r="I7" s="465"/>
      <c r="J7" s="492"/>
      <c r="K7" s="462"/>
      <c r="L7" s="311" t="s">
        <v>877</v>
      </c>
      <c r="M7" s="311" t="s">
        <v>1451</v>
      </c>
      <c r="N7" s="69" t="s">
        <v>341</v>
      </c>
      <c r="O7" s="50" t="s">
        <v>1432</v>
      </c>
      <c r="P7" s="312" t="s">
        <v>1433</v>
      </c>
      <c r="Q7" s="316" t="s">
        <v>1434</v>
      </c>
      <c r="R7" s="316" t="s">
        <v>1435</v>
      </c>
      <c r="S7" s="316" t="s">
        <v>1436</v>
      </c>
      <c r="T7" s="316" t="s">
        <v>1437</v>
      </c>
      <c r="U7" s="316" t="s">
        <v>1438</v>
      </c>
      <c r="V7" s="202" t="s">
        <v>919</v>
      </c>
    </row>
    <row r="8" spans="1:22" ht="159" customHeight="1">
      <c r="A8" s="444"/>
      <c r="B8" s="493"/>
      <c r="C8" s="493"/>
      <c r="D8" s="493"/>
      <c r="E8" s="493"/>
      <c r="F8" s="493"/>
      <c r="G8" s="493"/>
      <c r="H8" s="493"/>
      <c r="I8" s="50" t="s">
        <v>219</v>
      </c>
      <c r="J8" s="25" t="s">
        <v>113</v>
      </c>
      <c r="K8" s="22" t="s">
        <v>65</v>
      </c>
      <c r="L8" s="311" t="s">
        <v>802</v>
      </c>
      <c r="M8" s="311" t="s">
        <v>1452</v>
      </c>
      <c r="N8" s="40" t="s">
        <v>339</v>
      </c>
      <c r="O8" s="352" t="s">
        <v>1548</v>
      </c>
      <c r="P8" s="312"/>
      <c r="Q8" s="316" t="s">
        <v>1547</v>
      </c>
      <c r="R8" s="316" t="s">
        <v>1439</v>
      </c>
      <c r="S8" s="316" t="s">
        <v>1440</v>
      </c>
      <c r="T8" s="316" t="s">
        <v>1441</v>
      </c>
      <c r="U8" s="316" t="s">
        <v>1442</v>
      </c>
      <c r="V8" s="203" t="s">
        <v>920</v>
      </c>
    </row>
    <row r="9" spans="1:22" ht="162" customHeight="1">
      <c r="A9" s="444"/>
      <c r="B9" s="493"/>
      <c r="C9" s="493"/>
      <c r="D9" s="493"/>
      <c r="E9" s="493"/>
      <c r="F9" s="493"/>
      <c r="G9" s="493"/>
      <c r="H9" s="493"/>
      <c r="I9" s="50" t="s">
        <v>220</v>
      </c>
      <c r="J9" s="25" t="s">
        <v>1198</v>
      </c>
      <c r="K9" s="22" t="s">
        <v>114</v>
      </c>
      <c r="L9" s="311" t="s">
        <v>1199</v>
      </c>
      <c r="M9" s="174" t="s">
        <v>1453</v>
      </c>
      <c r="N9" s="301" t="s">
        <v>1366</v>
      </c>
      <c r="O9" s="33" t="s">
        <v>1200</v>
      </c>
      <c r="P9" s="21"/>
      <c r="Q9" s="205"/>
      <c r="R9" s="21" t="s">
        <v>1443</v>
      </c>
      <c r="S9" s="21"/>
      <c r="T9" s="21"/>
      <c r="U9" s="324" t="s">
        <v>1443</v>
      </c>
      <c r="V9" s="188" t="s">
        <v>896</v>
      </c>
    </row>
    <row r="10" spans="1:22" ht="185.25" customHeight="1">
      <c r="A10" s="444"/>
      <c r="B10" s="493"/>
      <c r="C10" s="493"/>
      <c r="D10" s="493"/>
      <c r="E10" s="493"/>
      <c r="F10" s="493"/>
      <c r="G10" s="493"/>
      <c r="H10" s="493"/>
      <c r="I10" s="50" t="s">
        <v>221</v>
      </c>
      <c r="J10" s="25" t="s">
        <v>133</v>
      </c>
      <c r="K10" s="32" t="s">
        <v>56</v>
      </c>
      <c r="L10" s="311" t="s">
        <v>803</v>
      </c>
      <c r="M10" s="174" t="s">
        <v>1454</v>
      </c>
      <c r="N10" s="174" t="s">
        <v>934</v>
      </c>
      <c r="O10" s="35" t="s">
        <v>1549</v>
      </c>
      <c r="P10" s="312"/>
      <c r="Q10" s="316" t="s">
        <v>1550</v>
      </c>
      <c r="R10" s="316" t="s">
        <v>1551</v>
      </c>
      <c r="S10" s="316" t="s">
        <v>1552</v>
      </c>
      <c r="T10" s="316" t="s">
        <v>1553</v>
      </c>
      <c r="U10" s="316" t="s">
        <v>1554</v>
      </c>
      <c r="V10" s="202" t="s">
        <v>935</v>
      </c>
    </row>
    <row r="11" spans="1:22" ht="160.5" customHeight="1">
      <c r="A11" s="444"/>
      <c r="B11" s="493"/>
      <c r="C11" s="493"/>
      <c r="D11" s="493"/>
      <c r="E11" s="493"/>
      <c r="F11" s="493"/>
      <c r="G11" s="493"/>
      <c r="H11" s="493"/>
      <c r="I11" s="50" t="s">
        <v>222</v>
      </c>
      <c r="J11" s="25" t="s">
        <v>115</v>
      </c>
      <c r="K11" s="34" t="s">
        <v>56</v>
      </c>
      <c r="L11" s="311" t="s">
        <v>878</v>
      </c>
      <c r="M11" s="311" t="s">
        <v>1460</v>
      </c>
      <c r="N11" s="69" t="s">
        <v>879</v>
      </c>
      <c r="O11" s="35" t="s">
        <v>1462</v>
      </c>
      <c r="P11" s="21"/>
      <c r="Q11" s="316" t="s">
        <v>1455</v>
      </c>
      <c r="R11" s="316" t="s">
        <v>1456</v>
      </c>
      <c r="S11" s="316" t="s">
        <v>1457</v>
      </c>
      <c r="T11" s="316" t="s">
        <v>1458</v>
      </c>
      <c r="U11" s="316" t="s">
        <v>1459</v>
      </c>
      <c r="V11" s="162" t="s">
        <v>921</v>
      </c>
    </row>
    <row r="12" spans="1:22" ht="137.25" customHeight="1">
      <c r="A12" s="444"/>
      <c r="B12" s="493"/>
      <c r="C12" s="493"/>
      <c r="D12" s="493"/>
      <c r="E12" s="493"/>
      <c r="F12" s="493"/>
      <c r="G12" s="493"/>
      <c r="H12" s="493"/>
      <c r="I12" s="50" t="s">
        <v>223</v>
      </c>
      <c r="J12" s="24" t="s">
        <v>134</v>
      </c>
      <c r="K12" s="22" t="s">
        <v>66</v>
      </c>
      <c r="L12" s="311" t="s">
        <v>804</v>
      </c>
      <c r="M12" s="311" t="s">
        <v>1463</v>
      </c>
      <c r="N12" s="301" t="s">
        <v>1366</v>
      </c>
      <c r="O12" s="35" t="s">
        <v>1493</v>
      </c>
      <c r="P12" s="21"/>
      <c r="Q12" s="21" t="s">
        <v>1464</v>
      </c>
      <c r="R12" s="324" t="s">
        <v>1465</v>
      </c>
      <c r="S12" s="324" t="s">
        <v>1466</v>
      </c>
      <c r="T12" s="324" t="s">
        <v>1467</v>
      </c>
      <c r="U12" s="324" t="s">
        <v>1468</v>
      </c>
      <c r="V12" s="188" t="s">
        <v>896</v>
      </c>
    </row>
    <row r="13" spans="1:22" ht="132.75" customHeight="1">
      <c r="A13" s="458" t="s">
        <v>216</v>
      </c>
      <c r="B13" s="493" t="s">
        <v>57</v>
      </c>
      <c r="C13" s="493"/>
      <c r="D13" s="493"/>
      <c r="E13" s="493"/>
      <c r="F13" s="493"/>
      <c r="G13" s="493"/>
      <c r="H13" s="493"/>
      <c r="I13" s="50" t="s">
        <v>224</v>
      </c>
      <c r="J13" s="24" t="s">
        <v>58</v>
      </c>
      <c r="K13" s="22" t="s">
        <v>56</v>
      </c>
      <c r="L13" s="311" t="s">
        <v>805</v>
      </c>
      <c r="M13" s="311" t="s">
        <v>1469</v>
      </c>
      <c r="N13" s="78" t="s">
        <v>753</v>
      </c>
      <c r="O13" s="36" t="s">
        <v>1475</v>
      </c>
      <c r="P13" s="21"/>
      <c r="Q13" s="316" t="s">
        <v>1470</v>
      </c>
      <c r="R13" s="316" t="s">
        <v>1471</v>
      </c>
      <c r="S13" s="316" t="s">
        <v>1472</v>
      </c>
      <c r="T13" s="316" t="s">
        <v>1473</v>
      </c>
      <c r="U13" s="316" t="s">
        <v>1474</v>
      </c>
      <c r="V13" s="164" t="s">
        <v>1494</v>
      </c>
    </row>
    <row r="14" spans="1:22" ht="132" customHeight="1">
      <c r="A14" s="458"/>
      <c r="B14" s="493"/>
      <c r="C14" s="493"/>
      <c r="D14" s="493"/>
      <c r="E14" s="493"/>
      <c r="F14" s="493"/>
      <c r="G14" s="493"/>
      <c r="H14" s="493"/>
      <c r="I14" s="50" t="s">
        <v>225</v>
      </c>
      <c r="J14" s="24" t="s">
        <v>60</v>
      </c>
      <c r="K14" s="37" t="s">
        <v>237</v>
      </c>
      <c r="L14" s="174" t="s">
        <v>880</v>
      </c>
      <c r="M14" s="311" t="s">
        <v>1476</v>
      </c>
      <c r="N14" s="301" t="s">
        <v>1366</v>
      </c>
      <c r="O14" s="22" t="s">
        <v>1495</v>
      </c>
      <c r="P14" s="312" t="s">
        <v>1496</v>
      </c>
      <c r="Q14" s="316" t="s">
        <v>1497</v>
      </c>
      <c r="R14" s="316" t="s">
        <v>1498</v>
      </c>
      <c r="S14" s="316" t="s">
        <v>1499</v>
      </c>
      <c r="T14" s="316" t="s">
        <v>1500</v>
      </c>
      <c r="U14" s="316" t="s">
        <v>1501</v>
      </c>
      <c r="V14" s="164" t="s">
        <v>896</v>
      </c>
    </row>
    <row r="15" spans="1:22" ht="121.5" customHeight="1">
      <c r="A15" s="458"/>
      <c r="B15" s="493"/>
      <c r="C15" s="493"/>
      <c r="D15" s="493"/>
      <c r="E15" s="493"/>
      <c r="F15" s="493"/>
      <c r="G15" s="493"/>
      <c r="H15" s="493"/>
      <c r="I15" s="50" t="s">
        <v>226</v>
      </c>
      <c r="J15" s="24" t="s">
        <v>61</v>
      </c>
      <c r="K15" s="22" t="s">
        <v>56</v>
      </c>
      <c r="L15" s="311" t="s">
        <v>806</v>
      </c>
      <c r="M15" s="311" t="s">
        <v>62</v>
      </c>
      <c r="N15" s="301" t="s">
        <v>1366</v>
      </c>
      <c r="O15" s="22" t="s">
        <v>1477</v>
      </c>
      <c r="P15" s="21"/>
      <c r="Q15" s="21" t="s">
        <v>1478</v>
      </c>
      <c r="R15" s="324" t="s">
        <v>1478</v>
      </c>
      <c r="S15" s="324" t="s">
        <v>1478</v>
      </c>
      <c r="T15" s="324" t="s">
        <v>1478</v>
      </c>
      <c r="U15" s="324" t="s">
        <v>1478</v>
      </c>
      <c r="V15" s="164" t="s">
        <v>896</v>
      </c>
    </row>
    <row r="16" spans="1:22" ht="178.5" customHeight="1">
      <c r="A16" s="458"/>
      <c r="B16" s="493"/>
      <c r="C16" s="493"/>
      <c r="D16" s="493"/>
      <c r="E16" s="493"/>
      <c r="F16" s="493"/>
      <c r="G16" s="493"/>
      <c r="H16" s="493"/>
      <c r="I16" s="50" t="s">
        <v>227</v>
      </c>
      <c r="J16" s="24" t="s">
        <v>63</v>
      </c>
      <c r="K16" s="22" t="s">
        <v>56</v>
      </c>
      <c r="L16" s="311" t="s">
        <v>807</v>
      </c>
      <c r="M16" s="311" t="s">
        <v>64</v>
      </c>
      <c r="N16" s="301" t="s">
        <v>1366</v>
      </c>
      <c r="O16" s="358" t="s">
        <v>1672</v>
      </c>
      <c r="P16" s="312"/>
      <c r="Q16" s="316" t="s">
        <v>1555</v>
      </c>
      <c r="R16" s="316" t="s">
        <v>1479</v>
      </c>
      <c r="S16" s="316" t="s">
        <v>1480</v>
      </c>
      <c r="T16" s="316" t="s">
        <v>1481</v>
      </c>
      <c r="U16" s="316" t="s">
        <v>1482</v>
      </c>
      <c r="V16" s="164" t="s">
        <v>896</v>
      </c>
    </row>
    <row r="17" spans="1:23" ht="132" customHeight="1">
      <c r="A17" s="458" t="s">
        <v>217</v>
      </c>
      <c r="B17" s="458" t="s">
        <v>67</v>
      </c>
      <c r="C17" s="458"/>
      <c r="D17" s="458"/>
      <c r="E17" s="458"/>
      <c r="F17" s="458"/>
      <c r="G17" s="458"/>
      <c r="H17" s="458"/>
      <c r="I17" s="50" t="s">
        <v>228</v>
      </c>
      <c r="J17" s="24" t="s">
        <v>135</v>
      </c>
      <c r="K17" s="22" t="s">
        <v>68</v>
      </c>
      <c r="L17" s="311" t="s">
        <v>881</v>
      </c>
      <c r="M17" s="311" t="s">
        <v>1484</v>
      </c>
      <c r="N17" s="174" t="s">
        <v>938</v>
      </c>
      <c r="O17" s="358" t="s">
        <v>1556</v>
      </c>
      <c r="P17" s="343"/>
      <c r="Q17" s="324" t="s">
        <v>1557</v>
      </c>
      <c r="R17" s="324" t="s">
        <v>1483</v>
      </c>
      <c r="S17" s="324" t="s">
        <v>1558</v>
      </c>
      <c r="T17" s="324" t="s">
        <v>1559</v>
      </c>
      <c r="U17" s="324" t="s">
        <v>1560</v>
      </c>
      <c r="V17" s="193"/>
    </row>
    <row r="18" spans="1:23" ht="255.75" customHeight="1">
      <c r="A18" s="458"/>
      <c r="B18" s="458"/>
      <c r="C18" s="458"/>
      <c r="D18" s="458"/>
      <c r="E18" s="458"/>
      <c r="F18" s="458"/>
      <c r="G18" s="458"/>
      <c r="H18" s="458"/>
      <c r="I18" s="50" t="s">
        <v>229</v>
      </c>
      <c r="J18" s="25" t="s">
        <v>117</v>
      </c>
      <c r="K18" s="53" t="s">
        <v>118</v>
      </c>
      <c r="L18" s="174" t="s">
        <v>808</v>
      </c>
      <c r="M18" s="329" t="s">
        <v>1492</v>
      </c>
      <c r="N18" s="78" t="s">
        <v>1485</v>
      </c>
      <c r="O18" s="35" t="s">
        <v>1201</v>
      </c>
      <c r="P18" s="323" t="s">
        <v>1486</v>
      </c>
      <c r="Q18" s="303" t="s">
        <v>1487</v>
      </c>
      <c r="R18" s="303" t="s">
        <v>1488</v>
      </c>
      <c r="S18" s="303" t="s">
        <v>1489</v>
      </c>
      <c r="T18" s="303" t="s">
        <v>1490</v>
      </c>
      <c r="U18" s="303" t="s">
        <v>1491</v>
      </c>
      <c r="V18" s="193" t="s">
        <v>926</v>
      </c>
      <c r="W18" s="3" t="s">
        <v>1502</v>
      </c>
    </row>
  </sheetData>
  <sheetProtection password="DDCC" sheet="1" objects="1" scenarios="1"/>
  <mergeCells count="20">
    <mergeCell ref="A17:A18"/>
    <mergeCell ref="B17:H18"/>
    <mergeCell ref="J6:J7"/>
    <mergeCell ref="K6:K7"/>
    <mergeCell ref="I5:J5"/>
    <mergeCell ref="I6:I7"/>
    <mergeCell ref="A5:H5"/>
    <mergeCell ref="A13:A16"/>
    <mergeCell ref="B13:H16"/>
    <mergeCell ref="A6:A12"/>
    <mergeCell ref="B6:H12"/>
    <mergeCell ref="I4:U4"/>
    <mergeCell ref="A1:H3"/>
    <mergeCell ref="I1:O1"/>
    <mergeCell ref="I2:O2"/>
    <mergeCell ref="I3:O3"/>
    <mergeCell ref="P1:U1"/>
    <mergeCell ref="P2:U2"/>
    <mergeCell ref="P3:U3"/>
    <mergeCell ref="A4:H4"/>
  </mergeCells>
  <pageMargins left="0.23622047244094491" right="0.23622047244094491" top="0.74803149606299213" bottom="0.74803149606299213" header="0.31496062992125984" footer="0.31496062992125984"/>
  <pageSetup scale="51" orientation="landscape" verticalDpi="300" r:id="rId1"/>
  <rowBreaks count="2" manualBreakCount="2">
    <brk id="5" max="19" man="1"/>
    <brk id="16" max="1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
  <sheetViews>
    <sheetView showRowColHeaders="0" zoomScale="80" zoomScaleNormal="80" zoomScaleSheetLayoutView="90" zoomScalePageLayoutView="90" workbookViewId="0">
      <pane xSplit="10" ySplit="5" topLeftCell="K6" activePane="bottomRight" state="frozen"/>
      <selection pane="topRight" activeCell="K1" sqref="K1"/>
      <selection pane="bottomLeft" activeCell="A6" sqref="A6"/>
      <selection pane="bottomRight" sqref="A1:H3"/>
    </sheetView>
  </sheetViews>
  <sheetFormatPr baseColWidth="10" defaultColWidth="0" defaultRowHeight="18.75" zeroHeight="1"/>
  <cols>
    <col min="1" max="1" width="7.5703125" style="9" customWidth="1"/>
    <col min="2" max="6" width="3.7109375" style="27" customWidth="1"/>
    <col min="7" max="7" width="7.28515625" style="27" customWidth="1"/>
    <col min="8" max="8" width="3.7109375" style="27" customWidth="1"/>
    <col min="9" max="9" width="8.5703125" style="27" customWidth="1"/>
    <col min="10" max="10" width="55.5703125" style="27" customWidth="1"/>
    <col min="11" max="11" width="20.5703125" style="26" customWidth="1"/>
    <col min="12" max="12" width="35.42578125" style="192" customWidth="1"/>
    <col min="13" max="13" width="32.42578125" style="8" customWidth="1"/>
    <col min="14" max="14" width="24.28515625" style="8" customWidth="1"/>
    <col min="15" max="15" width="19.28515625" style="8" customWidth="1"/>
    <col min="16" max="21" width="20.140625" style="8" customWidth="1"/>
    <col min="22" max="22" width="45.85546875" style="27" hidden="1" customWidth="1"/>
    <col min="23" max="16384" width="11.42578125" style="27" hidden="1"/>
  </cols>
  <sheetData>
    <row r="1" spans="1:22" ht="41.25" customHeight="1">
      <c r="A1" s="494"/>
      <c r="B1" s="494"/>
      <c r="C1" s="494"/>
      <c r="D1" s="494"/>
      <c r="E1" s="494"/>
      <c r="F1" s="494"/>
      <c r="G1" s="494"/>
      <c r="H1" s="494"/>
      <c r="I1" s="436" t="s">
        <v>322</v>
      </c>
      <c r="J1" s="436"/>
      <c r="K1" s="436"/>
      <c r="L1" s="436"/>
      <c r="M1" s="436"/>
      <c r="N1" s="436"/>
      <c r="O1" s="436"/>
      <c r="P1" s="389" t="s">
        <v>1682</v>
      </c>
      <c r="Q1" s="390"/>
      <c r="R1" s="390"/>
      <c r="S1" s="390"/>
      <c r="T1" s="390"/>
      <c r="U1" s="391"/>
    </row>
    <row r="2" spans="1:22" ht="28.5" customHeight="1">
      <c r="A2" s="494"/>
      <c r="B2" s="494"/>
      <c r="C2" s="494"/>
      <c r="D2" s="494"/>
      <c r="E2" s="494"/>
      <c r="F2" s="494"/>
      <c r="G2" s="494"/>
      <c r="H2" s="494"/>
      <c r="I2" s="436" t="s">
        <v>324</v>
      </c>
      <c r="J2" s="436"/>
      <c r="K2" s="436"/>
      <c r="L2" s="436"/>
      <c r="M2" s="436"/>
      <c r="N2" s="436"/>
      <c r="O2" s="436"/>
      <c r="P2" s="389" t="s">
        <v>1683</v>
      </c>
      <c r="Q2" s="390"/>
      <c r="R2" s="390"/>
      <c r="S2" s="390"/>
      <c r="T2" s="390"/>
      <c r="U2" s="391"/>
    </row>
    <row r="3" spans="1:22" ht="28.5" customHeight="1">
      <c r="A3" s="474"/>
      <c r="B3" s="474"/>
      <c r="C3" s="474"/>
      <c r="D3" s="474"/>
      <c r="E3" s="474"/>
      <c r="F3" s="474"/>
      <c r="G3" s="474"/>
      <c r="H3" s="474"/>
      <c r="I3" s="437" t="s">
        <v>1031</v>
      </c>
      <c r="J3" s="438"/>
      <c r="K3" s="438"/>
      <c r="L3" s="438"/>
      <c r="M3" s="438"/>
      <c r="N3" s="438"/>
      <c r="O3" s="439"/>
      <c r="P3" s="388" t="s">
        <v>323</v>
      </c>
      <c r="Q3" s="388"/>
      <c r="R3" s="388"/>
      <c r="S3" s="388"/>
      <c r="T3" s="388"/>
      <c r="U3" s="388"/>
    </row>
    <row r="4" spans="1:22" ht="49.5" customHeight="1">
      <c r="A4" s="443" t="s">
        <v>1032</v>
      </c>
      <c r="B4" s="443"/>
      <c r="C4" s="443"/>
      <c r="D4" s="443"/>
      <c r="E4" s="443"/>
      <c r="F4" s="443"/>
      <c r="G4" s="443"/>
      <c r="H4" s="443"/>
      <c r="I4" s="440" t="s">
        <v>83</v>
      </c>
      <c r="J4" s="440"/>
      <c r="K4" s="440"/>
      <c r="L4" s="440"/>
      <c r="M4" s="440"/>
      <c r="N4" s="440"/>
      <c r="O4" s="440"/>
      <c r="P4" s="440"/>
      <c r="Q4" s="440"/>
      <c r="R4" s="440"/>
      <c r="S4" s="440"/>
      <c r="T4" s="440"/>
      <c r="U4" s="440"/>
    </row>
    <row r="5" spans="1:22" ht="43.5" customHeight="1">
      <c r="A5" s="744" t="s">
        <v>3</v>
      </c>
      <c r="B5" s="745"/>
      <c r="C5" s="745"/>
      <c r="D5" s="745"/>
      <c r="E5" s="745"/>
      <c r="F5" s="745"/>
      <c r="G5" s="745"/>
      <c r="H5" s="745"/>
      <c r="I5" s="443" t="s">
        <v>4</v>
      </c>
      <c r="J5" s="443"/>
      <c r="K5" s="381" t="s">
        <v>8</v>
      </c>
      <c r="L5" s="381" t="s">
        <v>779</v>
      </c>
      <c r="M5" s="381" t="s">
        <v>1021</v>
      </c>
      <c r="N5" s="381" t="s">
        <v>1033</v>
      </c>
      <c r="O5" s="381" t="s">
        <v>5</v>
      </c>
      <c r="P5" s="381">
        <v>2020</v>
      </c>
      <c r="Q5" s="381">
        <v>2021</v>
      </c>
      <c r="R5" s="381">
        <v>2022</v>
      </c>
      <c r="S5" s="381">
        <v>2023</v>
      </c>
      <c r="T5" s="381">
        <v>2024</v>
      </c>
      <c r="U5" s="381">
        <v>2025</v>
      </c>
      <c r="V5" s="169" t="s">
        <v>756</v>
      </c>
    </row>
    <row r="6" spans="1:22" ht="140.25" customHeight="1">
      <c r="A6" s="464" t="s">
        <v>695</v>
      </c>
      <c r="B6" s="470" t="s">
        <v>84</v>
      </c>
      <c r="C6" s="471"/>
      <c r="D6" s="471"/>
      <c r="E6" s="471"/>
      <c r="F6" s="471"/>
      <c r="G6" s="471"/>
      <c r="H6" s="472"/>
      <c r="I6" s="324" t="s">
        <v>207</v>
      </c>
      <c r="J6" s="328" t="s">
        <v>1508</v>
      </c>
      <c r="K6" s="325" t="s">
        <v>90</v>
      </c>
      <c r="L6" s="327" t="s">
        <v>1503</v>
      </c>
      <c r="M6" s="357" t="s">
        <v>1507</v>
      </c>
      <c r="N6" s="357" t="s">
        <v>1645</v>
      </c>
      <c r="O6" s="327" t="s">
        <v>1505</v>
      </c>
      <c r="P6" s="324" t="s">
        <v>1504</v>
      </c>
      <c r="Q6" s="352"/>
      <c r="R6" s="352"/>
      <c r="S6" s="352"/>
      <c r="T6" s="352"/>
      <c r="U6" s="352"/>
      <c r="V6" s="58"/>
    </row>
    <row r="7" spans="1:22" ht="123" customHeight="1">
      <c r="A7" s="464"/>
      <c r="B7" s="470"/>
      <c r="C7" s="471"/>
      <c r="D7" s="471"/>
      <c r="E7" s="471"/>
      <c r="F7" s="471"/>
      <c r="G7" s="471"/>
      <c r="H7" s="472"/>
      <c r="I7" s="336" t="s">
        <v>208</v>
      </c>
      <c r="J7" s="332" t="s">
        <v>1506</v>
      </c>
      <c r="K7" s="333" t="s">
        <v>90</v>
      </c>
      <c r="L7" s="327" t="s">
        <v>882</v>
      </c>
      <c r="M7" s="357" t="s">
        <v>1650</v>
      </c>
      <c r="N7" s="357" t="s">
        <v>1651</v>
      </c>
      <c r="O7" s="327" t="s">
        <v>1650</v>
      </c>
      <c r="P7" s="316" t="s">
        <v>1652</v>
      </c>
      <c r="Q7" s="316" t="s">
        <v>1653</v>
      </c>
      <c r="R7" s="316" t="s">
        <v>1654</v>
      </c>
      <c r="S7" s="316"/>
      <c r="T7" s="316"/>
      <c r="U7" s="316"/>
      <c r="V7" s="58"/>
    </row>
    <row r="8" spans="1:22" ht="120" customHeight="1">
      <c r="A8" s="464"/>
      <c r="B8" s="470"/>
      <c r="C8" s="471"/>
      <c r="D8" s="471"/>
      <c r="E8" s="471"/>
      <c r="F8" s="471"/>
      <c r="G8" s="471"/>
      <c r="H8" s="472"/>
      <c r="I8" s="324" t="s">
        <v>209</v>
      </c>
      <c r="J8" s="189" t="s">
        <v>85</v>
      </c>
      <c r="K8" s="327" t="s">
        <v>86</v>
      </c>
      <c r="L8" s="327" t="s">
        <v>1639</v>
      </c>
      <c r="M8" s="357" t="s">
        <v>1643</v>
      </c>
      <c r="N8" s="357" t="s">
        <v>1646</v>
      </c>
      <c r="O8" s="327" t="s">
        <v>1643</v>
      </c>
      <c r="P8" s="324" t="s">
        <v>1638</v>
      </c>
      <c r="Q8" s="324"/>
      <c r="R8" s="324"/>
      <c r="S8" s="324"/>
      <c r="T8" s="324"/>
      <c r="U8" s="324"/>
      <c r="V8" s="58"/>
    </row>
    <row r="9" spans="1:22" ht="221.25" customHeight="1">
      <c r="A9" s="464"/>
      <c r="B9" s="470"/>
      <c r="C9" s="471"/>
      <c r="D9" s="471"/>
      <c r="E9" s="471"/>
      <c r="F9" s="471"/>
      <c r="G9" s="471"/>
      <c r="H9" s="472"/>
      <c r="I9" s="335" t="s">
        <v>210</v>
      </c>
      <c r="J9" s="337" t="s">
        <v>87</v>
      </c>
      <c r="K9" s="333" t="s">
        <v>86</v>
      </c>
      <c r="L9" s="311" t="s">
        <v>809</v>
      </c>
      <c r="M9" s="357" t="s">
        <v>1642</v>
      </c>
      <c r="N9" s="358" t="s">
        <v>1655</v>
      </c>
      <c r="O9" s="42" t="s">
        <v>1642</v>
      </c>
      <c r="P9" s="41" t="s">
        <v>1640</v>
      </c>
      <c r="Q9" s="41"/>
      <c r="R9" s="335"/>
      <c r="S9" s="335"/>
      <c r="T9" s="335"/>
      <c r="U9" s="335"/>
      <c r="V9" s="194" t="s">
        <v>814</v>
      </c>
    </row>
    <row r="10" spans="1:22" ht="136.5" customHeight="1">
      <c r="A10" s="464"/>
      <c r="B10" s="470"/>
      <c r="C10" s="471"/>
      <c r="D10" s="471"/>
      <c r="E10" s="471"/>
      <c r="F10" s="471"/>
      <c r="G10" s="471"/>
      <c r="H10" s="472"/>
      <c r="I10" s="335" t="s">
        <v>211</v>
      </c>
      <c r="J10" s="339" t="s">
        <v>150</v>
      </c>
      <c r="K10" s="333" t="s">
        <v>316</v>
      </c>
      <c r="L10" s="327" t="s">
        <v>811</v>
      </c>
      <c r="M10" s="357" t="s">
        <v>1509</v>
      </c>
      <c r="N10" s="358" t="s">
        <v>1641</v>
      </c>
      <c r="O10" s="327" t="s">
        <v>1510</v>
      </c>
      <c r="P10" s="324" t="s">
        <v>1515</v>
      </c>
      <c r="Q10" s="324" t="s">
        <v>1511</v>
      </c>
      <c r="R10" s="335" t="s">
        <v>1511</v>
      </c>
      <c r="S10" s="335"/>
      <c r="T10" s="335"/>
      <c r="U10" s="335"/>
      <c r="V10" s="197"/>
    </row>
    <row r="11" spans="1:22" ht="218.25" customHeight="1">
      <c r="A11" s="464"/>
      <c r="B11" s="470"/>
      <c r="C11" s="471"/>
      <c r="D11" s="471"/>
      <c r="E11" s="471"/>
      <c r="F11" s="471"/>
      <c r="G11" s="471"/>
      <c r="H11" s="472"/>
      <c r="I11" s="335" t="s">
        <v>212</v>
      </c>
      <c r="J11" s="337" t="s">
        <v>88</v>
      </c>
      <c r="K11" s="333" t="s">
        <v>89</v>
      </c>
      <c r="L11" s="311" t="s">
        <v>810</v>
      </c>
      <c r="M11" s="357" t="s">
        <v>1512</v>
      </c>
      <c r="N11" s="358" t="s">
        <v>1513</v>
      </c>
      <c r="O11" s="42" t="s">
        <v>1514</v>
      </c>
      <c r="P11" s="41" t="s">
        <v>1656</v>
      </c>
      <c r="Q11" s="41" t="s">
        <v>1516</v>
      </c>
      <c r="R11" s="335" t="s">
        <v>1516</v>
      </c>
      <c r="S11" s="335" t="s">
        <v>1516</v>
      </c>
      <c r="T11" s="335" t="s">
        <v>1516</v>
      </c>
      <c r="U11" s="335" t="s">
        <v>1516</v>
      </c>
      <c r="V11" s="194" t="s">
        <v>815</v>
      </c>
    </row>
    <row r="12" spans="1:22" ht="305.25" customHeight="1">
      <c r="A12" s="458" t="s">
        <v>91</v>
      </c>
      <c r="B12" s="458" t="s">
        <v>92</v>
      </c>
      <c r="C12" s="458"/>
      <c r="D12" s="458"/>
      <c r="E12" s="458"/>
      <c r="F12" s="458"/>
      <c r="G12" s="458"/>
      <c r="H12" s="458"/>
      <c r="I12" s="57" t="s">
        <v>213</v>
      </c>
      <c r="J12" s="338" t="s">
        <v>1657</v>
      </c>
      <c r="K12" s="42" t="s">
        <v>93</v>
      </c>
      <c r="L12" s="311" t="s">
        <v>812</v>
      </c>
      <c r="M12" s="357" t="s">
        <v>1517</v>
      </c>
      <c r="N12" s="357" t="s">
        <v>1658</v>
      </c>
      <c r="O12" s="7" t="s">
        <v>1659</v>
      </c>
      <c r="P12" s="316" t="s">
        <v>1660</v>
      </c>
      <c r="Q12" s="316" t="s">
        <v>1518</v>
      </c>
      <c r="R12" s="316" t="s">
        <v>1525</v>
      </c>
      <c r="S12" s="316" t="s">
        <v>1519</v>
      </c>
      <c r="T12" s="316" t="s">
        <v>1519</v>
      </c>
      <c r="U12" s="316" t="s">
        <v>1519</v>
      </c>
      <c r="V12" s="197"/>
    </row>
    <row r="13" spans="1:22" ht="409.5" customHeight="1">
      <c r="A13" s="458"/>
      <c r="B13" s="458"/>
      <c r="C13" s="458"/>
      <c r="D13" s="458"/>
      <c r="E13" s="458"/>
      <c r="F13" s="458"/>
      <c r="G13" s="458"/>
      <c r="H13" s="458"/>
      <c r="I13" s="57" t="s">
        <v>265</v>
      </c>
      <c r="J13" s="28" t="s">
        <v>1661</v>
      </c>
      <c r="K13" s="29" t="s">
        <v>94</v>
      </c>
      <c r="L13" s="159" t="s">
        <v>813</v>
      </c>
      <c r="M13" s="358" t="s">
        <v>1520</v>
      </c>
      <c r="N13" s="159" t="s">
        <v>1662</v>
      </c>
      <c r="O13" s="7" t="s">
        <v>1647</v>
      </c>
      <c r="P13" s="312" t="s">
        <v>1663</v>
      </c>
      <c r="Q13" s="312" t="s">
        <v>1644</v>
      </c>
      <c r="R13" s="312" t="s">
        <v>1664</v>
      </c>
      <c r="S13" s="312" t="s">
        <v>1665</v>
      </c>
      <c r="T13" s="312" t="s">
        <v>1666</v>
      </c>
      <c r="U13" s="312" t="s">
        <v>1666</v>
      </c>
      <c r="V13" s="197"/>
    </row>
    <row r="14" spans="1:22" ht="141.75" customHeight="1">
      <c r="A14" s="458"/>
      <c r="B14" s="458"/>
      <c r="C14" s="458"/>
      <c r="D14" s="458"/>
      <c r="E14" s="458"/>
      <c r="F14" s="458"/>
      <c r="G14" s="458"/>
      <c r="H14" s="458"/>
      <c r="I14" s="160" t="s">
        <v>266</v>
      </c>
      <c r="J14" s="158" t="s">
        <v>264</v>
      </c>
      <c r="K14" s="159" t="s">
        <v>56</v>
      </c>
      <c r="L14" s="159" t="s">
        <v>845</v>
      </c>
      <c r="M14" s="159" t="s">
        <v>745</v>
      </c>
      <c r="N14" s="357" t="s">
        <v>1667</v>
      </c>
      <c r="O14" s="56" t="s">
        <v>1521</v>
      </c>
      <c r="P14" s="55"/>
      <c r="Q14" s="335" t="s">
        <v>1668</v>
      </c>
      <c r="R14" s="335" t="s">
        <v>1522</v>
      </c>
      <c r="S14" s="335" t="s">
        <v>1522</v>
      </c>
      <c r="T14" s="335" t="s">
        <v>1522</v>
      </c>
      <c r="U14" s="335" t="s">
        <v>1522</v>
      </c>
      <c r="V14" s="197"/>
    </row>
    <row r="15" spans="1:22" ht="153" customHeight="1">
      <c r="A15" s="458"/>
      <c r="B15" s="458"/>
      <c r="C15" s="458"/>
      <c r="D15" s="458"/>
      <c r="E15" s="458"/>
      <c r="F15" s="458"/>
      <c r="G15" s="458"/>
      <c r="H15" s="458"/>
      <c r="I15" s="308" t="s">
        <v>1526</v>
      </c>
      <c r="J15" s="331" t="s">
        <v>1523</v>
      </c>
      <c r="K15" s="174" t="s">
        <v>1670</v>
      </c>
      <c r="L15" s="174" t="s">
        <v>846</v>
      </c>
      <c r="M15" s="358" t="s">
        <v>746</v>
      </c>
      <c r="N15" s="358" t="s">
        <v>1366</v>
      </c>
      <c r="O15" s="174" t="s">
        <v>1649</v>
      </c>
      <c r="P15" s="335"/>
      <c r="Q15" s="335" t="s">
        <v>1669</v>
      </c>
      <c r="R15" s="335" t="s">
        <v>1524</v>
      </c>
      <c r="S15" s="335" t="s">
        <v>1524</v>
      </c>
      <c r="T15" s="335" t="s">
        <v>1524</v>
      </c>
      <c r="U15" s="335" t="s">
        <v>1524</v>
      </c>
      <c r="V15" s="197"/>
    </row>
  </sheetData>
  <mergeCells count="15">
    <mergeCell ref="A1:H3"/>
    <mergeCell ref="I1:O1"/>
    <mergeCell ref="I2:O2"/>
    <mergeCell ref="I3:O3"/>
    <mergeCell ref="P1:U1"/>
    <mergeCell ref="P2:U2"/>
    <mergeCell ref="P3:U3"/>
    <mergeCell ref="I4:U4"/>
    <mergeCell ref="A4:H4"/>
    <mergeCell ref="A5:H5"/>
    <mergeCell ref="I5:J5"/>
    <mergeCell ref="B12:H15"/>
    <mergeCell ref="A12:A15"/>
    <mergeCell ref="B6:H11"/>
    <mergeCell ref="A6:A11"/>
  </mergeCells>
  <pageMargins left="0.23622047244094491" right="0.23622047244094491" top="0.74803149606299213" bottom="0.74803149606299213" header="0.31496062992125984" footer="0.31496062992125984"/>
  <pageSetup scale="63"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showGridLines="0" showRowColHeaders="0" zoomScale="80" zoomScaleNormal="80" zoomScaleSheetLayoutView="115" zoomScalePageLayoutView="90" workbookViewId="0">
      <pane xSplit="10" ySplit="5" topLeftCell="K6" activePane="bottomRight" state="frozen"/>
      <selection pane="topRight" activeCell="J1" sqref="J1"/>
      <selection pane="bottomLeft" activeCell="A4" sqref="A4"/>
      <selection pane="bottomRight" sqref="A1:H3"/>
    </sheetView>
  </sheetViews>
  <sheetFormatPr baseColWidth="10" defaultColWidth="0" defaultRowHeight="18.75" zeroHeight="1"/>
  <cols>
    <col min="1" max="1" width="6.5703125" style="2" customWidth="1"/>
    <col min="2" max="6" width="3.7109375" style="3" customWidth="1"/>
    <col min="7" max="7" width="9.85546875" style="3" customWidth="1"/>
    <col min="8" max="8" width="3.7109375" style="3" customWidth="1"/>
    <col min="9" max="9" width="9.42578125" style="5" customWidth="1"/>
    <col min="10" max="10" width="54.85546875" style="3" customWidth="1"/>
    <col min="11" max="11" width="22.42578125" style="5" customWidth="1"/>
    <col min="12" max="12" width="32.7109375" style="5" customWidth="1"/>
    <col min="13" max="13" width="36" style="5" customWidth="1"/>
    <col min="14" max="14" width="16.5703125" style="5" customWidth="1"/>
    <col min="15" max="15" width="24.7109375" style="3" customWidth="1"/>
    <col min="16" max="19" width="20.42578125" style="26" customWidth="1"/>
    <col min="20" max="20" width="20.42578125" style="192" customWidth="1"/>
    <col min="21" max="21" width="21" style="26" customWidth="1"/>
    <col min="22" max="22" width="56.28515625" style="183" hidden="1" customWidth="1"/>
    <col min="23" max="16384" width="11.42578125" style="3" hidden="1"/>
  </cols>
  <sheetData>
    <row r="1" spans="1:22" ht="38.25" customHeight="1">
      <c r="A1" s="434"/>
      <c r="B1" s="434"/>
      <c r="C1" s="434"/>
      <c r="D1" s="434"/>
      <c r="E1" s="434"/>
      <c r="F1" s="434"/>
      <c r="G1" s="434"/>
      <c r="H1" s="434"/>
      <c r="I1" s="436" t="s">
        <v>322</v>
      </c>
      <c r="J1" s="436"/>
      <c r="K1" s="436"/>
      <c r="L1" s="436"/>
      <c r="M1" s="436"/>
      <c r="N1" s="436"/>
      <c r="O1" s="436"/>
      <c r="P1" s="389" t="s">
        <v>1682</v>
      </c>
      <c r="Q1" s="390"/>
      <c r="R1" s="390"/>
      <c r="S1" s="390"/>
      <c r="T1" s="390"/>
      <c r="U1" s="391"/>
    </row>
    <row r="2" spans="1:22" ht="28.5" customHeight="1">
      <c r="A2" s="434"/>
      <c r="B2" s="434"/>
      <c r="C2" s="434"/>
      <c r="D2" s="434"/>
      <c r="E2" s="434"/>
      <c r="F2" s="434"/>
      <c r="G2" s="434"/>
      <c r="H2" s="434"/>
      <c r="I2" s="436" t="s">
        <v>324</v>
      </c>
      <c r="J2" s="436"/>
      <c r="K2" s="436"/>
      <c r="L2" s="436"/>
      <c r="M2" s="436"/>
      <c r="N2" s="436"/>
      <c r="O2" s="436"/>
      <c r="P2" s="389" t="s">
        <v>1683</v>
      </c>
      <c r="Q2" s="390"/>
      <c r="R2" s="390"/>
      <c r="S2" s="390"/>
      <c r="T2" s="390"/>
      <c r="U2" s="391"/>
    </row>
    <row r="3" spans="1:22" ht="28.5" customHeight="1">
      <c r="A3" s="435"/>
      <c r="B3" s="435"/>
      <c r="C3" s="435"/>
      <c r="D3" s="435"/>
      <c r="E3" s="435"/>
      <c r="F3" s="435"/>
      <c r="G3" s="435"/>
      <c r="H3" s="435"/>
      <c r="I3" s="437" t="s">
        <v>1034</v>
      </c>
      <c r="J3" s="438"/>
      <c r="K3" s="438"/>
      <c r="L3" s="438"/>
      <c r="M3" s="438"/>
      <c r="N3" s="438"/>
      <c r="O3" s="439"/>
      <c r="P3" s="388" t="s">
        <v>323</v>
      </c>
      <c r="Q3" s="388"/>
      <c r="R3" s="388"/>
      <c r="S3" s="388"/>
      <c r="T3" s="388"/>
      <c r="U3" s="388"/>
    </row>
    <row r="4" spans="1:22" ht="49.5" customHeight="1">
      <c r="A4" s="443" t="s">
        <v>1035</v>
      </c>
      <c r="B4" s="443"/>
      <c r="C4" s="443"/>
      <c r="D4" s="443"/>
      <c r="E4" s="443"/>
      <c r="F4" s="443"/>
      <c r="G4" s="443"/>
      <c r="H4" s="443"/>
      <c r="I4" s="440" t="s">
        <v>69</v>
      </c>
      <c r="J4" s="440"/>
      <c r="K4" s="440"/>
      <c r="L4" s="440"/>
      <c r="M4" s="440"/>
      <c r="N4" s="440"/>
      <c r="O4" s="440"/>
      <c r="P4" s="440"/>
      <c r="Q4" s="440"/>
      <c r="R4" s="440"/>
      <c r="S4" s="440"/>
      <c r="T4" s="440"/>
      <c r="U4" s="440"/>
    </row>
    <row r="5" spans="1:22" ht="39" customHeight="1">
      <c r="A5" s="750" t="s">
        <v>3</v>
      </c>
      <c r="B5" s="751"/>
      <c r="C5" s="751"/>
      <c r="D5" s="751"/>
      <c r="E5" s="751"/>
      <c r="F5" s="751"/>
      <c r="G5" s="751"/>
      <c r="H5" s="751"/>
      <c r="I5" s="752" t="s">
        <v>4</v>
      </c>
      <c r="J5" s="752"/>
      <c r="K5" s="753" t="s">
        <v>8</v>
      </c>
      <c r="L5" s="753" t="s">
        <v>779</v>
      </c>
      <c r="M5" s="753" t="s">
        <v>1021</v>
      </c>
      <c r="N5" s="753" t="s">
        <v>1033</v>
      </c>
      <c r="O5" s="753" t="s">
        <v>5</v>
      </c>
      <c r="P5" s="753">
        <v>2020</v>
      </c>
      <c r="Q5" s="753">
        <v>2021</v>
      </c>
      <c r="R5" s="753">
        <v>2022</v>
      </c>
      <c r="S5" s="753">
        <v>2023</v>
      </c>
      <c r="T5" s="753">
        <v>2024</v>
      </c>
      <c r="U5" s="753">
        <v>2025</v>
      </c>
      <c r="V5" s="169" t="s">
        <v>756</v>
      </c>
    </row>
    <row r="6" spans="1:22" ht="102.75" customHeight="1">
      <c r="A6" s="463" t="s">
        <v>247</v>
      </c>
      <c r="B6" s="467" t="s">
        <v>70</v>
      </c>
      <c r="C6" s="468"/>
      <c r="D6" s="468"/>
      <c r="E6" s="468"/>
      <c r="F6" s="468"/>
      <c r="G6" s="468"/>
      <c r="H6" s="469"/>
      <c r="I6" s="458" t="s">
        <v>251</v>
      </c>
      <c r="J6" s="476" t="s">
        <v>143</v>
      </c>
      <c r="K6" s="461" t="s">
        <v>71</v>
      </c>
      <c r="L6" s="311" t="s">
        <v>816</v>
      </c>
      <c r="M6" s="311" t="s">
        <v>278</v>
      </c>
      <c r="N6" s="334" t="s">
        <v>1366</v>
      </c>
      <c r="O6" s="15" t="s">
        <v>278</v>
      </c>
      <c r="P6" s="13" t="s">
        <v>1245</v>
      </c>
      <c r="Q6" s="38" t="s">
        <v>1246</v>
      </c>
      <c r="R6" s="309" t="s">
        <v>1246</v>
      </c>
      <c r="S6" s="309" t="s">
        <v>1246</v>
      </c>
      <c r="T6" s="309" t="s">
        <v>1246</v>
      </c>
      <c r="U6" s="309"/>
      <c r="V6" s="173" t="s">
        <v>896</v>
      </c>
    </row>
    <row r="7" spans="1:22" ht="172.5" customHeight="1">
      <c r="A7" s="464"/>
      <c r="B7" s="470"/>
      <c r="C7" s="471"/>
      <c r="D7" s="471"/>
      <c r="E7" s="471"/>
      <c r="F7" s="471"/>
      <c r="G7" s="471"/>
      <c r="H7" s="472"/>
      <c r="I7" s="458"/>
      <c r="J7" s="477"/>
      <c r="K7" s="462"/>
      <c r="L7" s="311" t="s">
        <v>817</v>
      </c>
      <c r="M7" s="311" t="s">
        <v>279</v>
      </c>
      <c r="N7" s="334" t="s">
        <v>1366</v>
      </c>
      <c r="O7" s="15" t="s">
        <v>214</v>
      </c>
      <c r="P7" s="38"/>
      <c r="Q7" s="303" t="s">
        <v>1247</v>
      </c>
      <c r="R7" s="303" t="s">
        <v>1247</v>
      </c>
      <c r="S7" s="303" t="s">
        <v>1247</v>
      </c>
      <c r="T7" s="303" t="s">
        <v>1247</v>
      </c>
      <c r="U7" s="38"/>
      <c r="V7" s="173" t="s">
        <v>896</v>
      </c>
    </row>
    <row r="8" spans="1:22" ht="79.5" customHeight="1">
      <c r="A8" s="464"/>
      <c r="B8" s="470"/>
      <c r="C8" s="471"/>
      <c r="D8" s="471"/>
      <c r="E8" s="471"/>
      <c r="F8" s="471"/>
      <c r="G8" s="471"/>
      <c r="H8" s="472"/>
      <c r="I8" s="458" t="s">
        <v>252</v>
      </c>
      <c r="J8" s="456" t="s">
        <v>147</v>
      </c>
      <c r="K8" s="461" t="s">
        <v>72</v>
      </c>
      <c r="L8" s="311" t="s">
        <v>818</v>
      </c>
      <c r="M8" s="174" t="s">
        <v>1263</v>
      </c>
      <c r="N8" s="61" t="s">
        <v>274</v>
      </c>
      <c r="O8" s="15" t="s">
        <v>280</v>
      </c>
      <c r="P8" s="38"/>
      <c r="Q8" s="38"/>
      <c r="R8" s="303" t="s">
        <v>1250</v>
      </c>
      <c r="S8" s="303" t="s">
        <v>1250</v>
      </c>
      <c r="T8" s="190"/>
      <c r="U8" s="38"/>
      <c r="V8" s="173" t="s">
        <v>883</v>
      </c>
    </row>
    <row r="9" spans="1:22" ht="66" customHeight="1">
      <c r="A9" s="464"/>
      <c r="B9" s="470"/>
      <c r="C9" s="471"/>
      <c r="D9" s="471"/>
      <c r="E9" s="471"/>
      <c r="F9" s="471"/>
      <c r="G9" s="471"/>
      <c r="H9" s="472"/>
      <c r="I9" s="458"/>
      <c r="J9" s="457"/>
      <c r="K9" s="462"/>
      <c r="L9" s="311" t="s">
        <v>884</v>
      </c>
      <c r="M9" s="174" t="s">
        <v>1623</v>
      </c>
      <c r="N9" s="61" t="s">
        <v>273</v>
      </c>
      <c r="O9" s="15" t="s">
        <v>146</v>
      </c>
      <c r="P9" s="323" t="s">
        <v>1248</v>
      </c>
      <c r="Q9" s="303" t="s">
        <v>1249</v>
      </c>
      <c r="R9" s="303" t="s">
        <v>1249</v>
      </c>
      <c r="S9" s="303"/>
      <c r="T9" s="190"/>
      <c r="U9" s="38"/>
      <c r="V9" s="176" t="s">
        <v>922</v>
      </c>
    </row>
    <row r="10" spans="1:22" ht="140.25" customHeight="1">
      <c r="A10" s="464"/>
      <c r="B10" s="470"/>
      <c r="C10" s="471"/>
      <c r="D10" s="471"/>
      <c r="E10" s="471"/>
      <c r="F10" s="471"/>
      <c r="G10" s="471"/>
      <c r="H10" s="472"/>
      <c r="I10" s="54" t="s">
        <v>253</v>
      </c>
      <c r="J10" s="15" t="s">
        <v>1251</v>
      </c>
      <c r="K10" s="45" t="s">
        <v>73</v>
      </c>
      <c r="L10" s="311" t="s">
        <v>819</v>
      </c>
      <c r="M10" s="311" t="s">
        <v>1254</v>
      </c>
      <c r="N10" s="45" t="s">
        <v>281</v>
      </c>
      <c r="O10" s="10" t="s">
        <v>1253</v>
      </c>
      <c r="P10" s="323" t="s">
        <v>1252</v>
      </c>
      <c r="Q10" s="303" t="s">
        <v>1252</v>
      </c>
      <c r="R10" s="303" t="s">
        <v>1252</v>
      </c>
      <c r="S10" s="303" t="s">
        <v>1252</v>
      </c>
      <c r="T10" s="303" t="s">
        <v>1252</v>
      </c>
      <c r="U10" s="303" t="s">
        <v>1252</v>
      </c>
      <c r="V10" s="181" t="s">
        <v>923</v>
      </c>
    </row>
    <row r="11" spans="1:22" ht="73.5" customHeight="1">
      <c r="A11" s="464"/>
      <c r="B11" s="470"/>
      <c r="C11" s="471"/>
      <c r="D11" s="471"/>
      <c r="E11" s="471"/>
      <c r="F11" s="471"/>
      <c r="G11" s="471"/>
      <c r="H11" s="472"/>
      <c r="I11" s="463" t="s">
        <v>254</v>
      </c>
      <c r="J11" s="456" t="s">
        <v>149</v>
      </c>
      <c r="K11" s="451" t="s">
        <v>73</v>
      </c>
      <c r="L11" s="174" t="s">
        <v>1261</v>
      </c>
      <c r="M11" s="174" t="s">
        <v>1260</v>
      </c>
      <c r="N11" s="174" t="s">
        <v>1259</v>
      </c>
      <c r="O11" s="70" t="s">
        <v>1264</v>
      </c>
      <c r="P11" s="308" t="s">
        <v>1265</v>
      </c>
      <c r="Q11" s="308" t="s">
        <v>1266</v>
      </c>
      <c r="R11" s="308" t="s">
        <v>1267</v>
      </c>
      <c r="S11" s="308" t="s">
        <v>1268</v>
      </c>
      <c r="T11" s="190" t="s">
        <v>1269</v>
      </c>
      <c r="U11" s="44" t="s">
        <v>1270</v>
      </c>
      <c r="V11" s="450" t="s">
        <v>1262</v>
      </c>
    </row>
    <row r="12" spans="1:22" ht="73.5" customHeight="1">
      <c r="A12" s="464"/>
      <c r="B12" s="470"/>
      <c r="C12" s="471"/>
      <c r="D12" s="471"/>
      <c r="E12" s="471"/>
      <c r="F12" s="471"/>
      <c r="G12" s="471"/>
      <c r="H12" s="472"/>
      <c r="I12" s="465"/>
      <c r="J12" s="457"/>
      <c r="K12" s="452"/>
      <c r="L12" s="174" t="s">
        <v>824</v>
      </c>
      <c r="M12" s="174" t="s">
        <v>282</v>
      </c>
      <c r="N12" s="69" t="s">
        <v>340</v>
      </c>
      <c r="O12" s="70" t="s">
        <v>747</v>
      </c>
      <c r="P12" s="64"/>
      <c r="Q12" s="64"/>
      <c r="R12" s="303" t="s">
        <v>1255</v>
      </c>
      <c r="S12" s="303" t="s">
        <v>1255</v>
      </c>
      <c r="T12" s="190"/>
      <c r="U12" s="64"/>
      <c r="V12" s="450"/>
    </row>
    <row r="13" spans="1:22" ht="160.5" customHeight="1">
      <c r="A13" s="464"/>
      <c r="B13" s="470"/>
      <c r="C13" s="471"/>
      <c r="D13" s="471"/>
      <c r="E13" s="471"/>
      <c r="F13" s="471"/>
      <c r="G13" s="471"/>
      <c r="H13" s="472"/>
      <c r="I13" s="54" t="s">
        <v>255</v>
      </c>
      <c r="J13" s="15" t="s">
        <v>1257</v>
      </c>
      <c r="K13" s="43" t="s">
        <v>145</v>
      </c>
      <c r="L13" s="174" t="s">
        <v>1256</v>
      </c>
      <c r="M13" s="311" t="s">
        <v>1624</v>
      </c>
      <c r="N13" s="77" t="s">
        <v>1625</v>
      </c>
      <c r="O13" s="189" t="s">
        <v>1258</v>
      </c>
      <c r="P13" s="316" t="s">
        <v>1626</v>
      </c>
      <c r="Q13" s="316" t="s">
        <v>1627</v>
      </c>
      <c r="R13" s="316" t="s">
        <v>1627</v>
      </c>
      <c r="S13" s="316" t="s">
        <v>1627</v>
      </c>
      <c r="T13" s="316" t="s">
        <v>1627</v>
      </c>
      <c r="U13" s="316"/>
      <c r="V13" s="173" t="s">
        <v>896</v>
      </c>
    </row>
    <row r="14" spans="1:22" ht="130.5" customHeight="1">
      <c r="A14" s="458" t="s">
        <v>248</v>
      </c>
      <c r="B14" s="459" t="s">
        <v>74</v>
      </c>
      <c r="C14" s="459"/>
      <c r="D14" s="459"/>
      <c r="E14" s="459"/>
      <c r="F14" s="459"/>
      <c r="G14" s="459"/>
      <c r="H14" s="459"/>
      <c r="I14" s="54" t="s">
        <v>256</v>
      </c>
      <c r="J14" s="10" t="s">
        <v>319</v>
      </c>
      <c r="K14" s="60" t="s">
        <v>320</v>
      </c>
      <c r="L14" s="311" t="s">
        <v>847</v>
      </c>
      <c r="M14" s="311" t="s">
        <v>321</v>
      </c>
      <c r="N14" s="301" t="s">
        <v>1628</v>
      </c>
      <c r="O14" s="10" t="s">
        <v>1202</v>
      </c>
      <c r="P14" s="59" t="s">
        <v>1629</v>
      </c>
      <c r="Q14" s="59" t="s">
        <v>1203</v>
      </c>
      <c r="R14" s="302" t="s">
        <v>1203</v>
      </c>
      <c r="S14" s="302" t="s">
        <v>1203</v>
      </c>
      <c r="T14" s="302" t="s">
        <v>1203</v>
      </c>
      <c r="U14" s="302" t="s">
        <v>1203</v>
      </c>
      <c r="V14" s="173" t="s">
        <v>896</v>
      </c>
    </row>
    <row r="15" spans="1:22" ht="165.75" customHeight="1">
      <c r="A15" s="458"/>
      <c r="B15" s="459"/>
      <c r="C15" s="459"/>
      <c r="D15" s="459"/>
      <c r="E15" s="459"/>
      <c r="F15" s="459"/>
      <c r="G15" s="459"/>
      <c r="H15" s="459"/>
      <c r="I15" s="54" t="s">
        <v>257</v>
      </c>
      <c r="J15" s="15" t="s">
        <v>75</v>
      </c>
      <c r="K15" s="60" t="s">
        <v>272</v>
      </c>
      <c r="L15" s="311" t="s">
        <v>1204</v>
      </c>
      <c r="M15" s="311" t="s">
        <v>1630</v>
      </c>
      <c r="N15" s="30" t="s">
        <v>748</v>
      </c>
      <c r="O15" s="30" t="s">
        <v>1205</v>
      </c>
      <c r="P15" s="59"/>
      <c r="Q15" s="59" t="s">
        <v>1206</v>
      </c>
      <c r="R15" s="302" t="s">
        <v>1206</v>
      </c>
      <c r="S15" s="302" t="s">
        <v>1206</v>
      </c>
      <c r="T15" s="302" t="s">
        <v>1206</v>
      </c>
      <c r="U15" s="302" t="s">
        <v>1206</v>
      </c>
      <c r="V15" s="176" t="s">
        <v>924</v>
      </c>
    </row>
    <row r="16" spans="1:22" ht="87" customHeight="1">
      <c r="A16" s="463" t="s">
        <v>249</v>
      </c>
      <c r="B16" s="495" t="s">
        <v>76</v>
      </c>
      <c r="C16" s="496"/>
      <c r="D16" s="496"/>
      <c r="E16" s="496"/>
      <c r="F16" s="496"/>
      <c r="G16" s="496"/>
      <c r="H16" s="497"/>
      <c r="I16" s="67" t="s">
        <v>258</v>
      </c>
      <c r="J16" s="68" t="s">
        <v>885</v>
      </c>
      <c r="K16" s="47" t="s">
        <v>77</v>
      </c>
      <c r="L16" s="311" t="s">
        <v>886</v>
      </c>
      <c r="M16" s="311" t="s">
        <v>1207</v>
      </c>
      <c r="N16" s="78" t="s">
        <v>749</v>
      </c>
      <c r="O16" s="15" t="s">
        <v>887</v>
      </c>
      <c r="P16" s="46"/>
      <c r="Q16" s="46" t="s">
        <v>887</v>
      </c>
      <c r="R16" s="46"/>
      <c r="S16" s="46"/>
      <c r="T16" s="190"/>
      <c r="U16" s="46"/>
      <c r="V16" s="173" t="s">
        <v>896</v>
      </c>
    </row>
    <row r="17" spans="1:22" ht="103.5" customHeight="1">
      <c r="A17" s="464"/>
      <c r="B17" s="498"/>
      <c r="C17" s="499"/>
      <c r="D17" s="499"/>
      <c r="E17" s="499"/>
      <c r="F17" s="499"/>
      <c r="G17" s="499"/>
      <c r="H17" s="500"/>
      <c r="I17" s="67" t="s">
        <v>259</v>
      </c>
      <c r="J17" s="10" t="s">
        <v>1209</v>
      </c>
      <c r="K17" s="47" t="s">
        <v>79</v>
      </c>
      <c r="L17" s="311" t="s">
        <v>1210</v>
      </c>
      <c r="M17" s="311" t="s">
        <v>1275</v>
      </c>
      <c r="N17" s="47" t="s">
        <v>1208</v>
      </c>
      <c r="O17" s="15" t="s">
        <v>1211</v>
      </c>
      <c r="P17" s="46"/>
      <c r="Q17" s="46" t="s">
        <v>1212</v>
      </c>
      <c r="R17" s="46"/>
      <c r="S17" s="46"/>
      <c r="T17" s="190"/>
      <c r="U17" s="46"/>
      <c r="V17" s="173"/>
    </row>
    <row r="18" spans="1:22" ht="189.75" customHeight="1">
      <c r="A18" s="464"/>
      <c r="B18" s="498"/>
      <c r="C18" s="499"/>
      <c r="D18" s="499"/>
      <c r="E18" s="499"/>
      <c r="F18" s="499"/>
      <c r="G18" s="499"/>
      <c r="H18" s="500"/>
      <c r="I18" s="352" t="s">
        <v>260</v>
      </c>
      <c r="J18" s="189" t="s">
        <v>1631</v>
      </c>
      <c r="K18" s="358" t="s">
        <v>317</v>
      </c>
      <c r="L18" s="358" t="s">
        <v>825</v>
      </c>
      <c r="M18" s="358" t="s">
        <v>1213</v>
      </c>
      <c r="N18" s="358" t="s">
        <v>1632</v>
      </c>
      <c r="O18" s="358" t="s">
        <v>1633</v>
      </c>
      <c r="P18" s="379"/>
      <c r="Q18" s="352"/>
      <c r="R18" s="352" t="s">
        <v>1634</v>
      </c>
      <c r="S18" s="352"/>
      <c r="T18" s="352"/>
      <c r="U18" s="352"/>
      <c r="V18" s="182" t="s">
        <v>925</v>
      </c>
    </row>
    <row r="19" spans="1:22" ht="96.75" customHeight="1">
      <c r="A19" s="464"/>
      <c r="B19" s="498"/>
      <c r="C19" s="499"/>
      <c r="D19" s="499"/>
      <c r="E19" s="499"/>
      <c r="F19" s="499"/>
      <c r="G19" s="499"/>
      <c r="H19" s="500"/>
      <c r="I19" s="351" t="s">
        <v>261</v>
      </c>
      <c r="J19" s="356" t="s">
        <v>1561</v>
      </c>
      <c r="K19" s="354" t="s">
        <v>80</v>
      </c>
      <c r="L19" s="358" t="s">
        <v>1573</v>
      </c>
      <c r="M19" s="358" t="s">
        <v>1574</v>
      </c>
      <c r="N19" s="358" t="s">
        <v>1366</v>
      </c>
      <c r="O19" s="353" t="s">
        <v>1575</v>
      </c>
      <c r="P19" s="352"/>
      <c r="Q19" s="352" t="s">
        <v>1635</v>
      </c>
      <c r="R19" s="352" t="s">
        <v>1190</v>
      </c>
      <c r="S19" s="352" t="s">
        <v>1190</v>
      </c>
      <c r="T19" s="352" t="s">
        <v>1190</v>
      </c>
      <c r="U19" s="352" t="s">
        <v>1190</v>
      </c>
      <c r="V19" s="346"/>
    </row>
    <row r="20" spans="1:22" ht="125.25" customHeight="1">
      <c r="A20" s="464"/>
      <c r="B20" s="498"/>
      <c r="C20" s="499"/>
      <c r="D20" s="499"/>
      <c r="E20" s="499"/>
      <c r="F20" s="499"/>
      <c r="G20" s="499"/>
      <c r="H20" s="500"/>
      <c r="I20" s="351" t="s">
        <v>262</v>
      </c>
      <c r="J20" s="356" t="s">
        <v>1562</v>
      </c>
      <c r="K20" s="354" t="s">
        <v>80</v>
      </c>
      <c r="L20" s="358" t="s">
        <v>1572</v>
      </c>
      <c r="M20" s="358" t="s">
        <v>1574</v>
      </c>
      <c r="N20" s="358" t="s">
        <v>1366</v>
      </c>
      <c r="O20" s="353" t="s">
        <v>1575</v>
      </c>
      <c r="P20" s="352"/>
      <c r="Q20" s="352" t="s">
        <v>1635</v>
      </c>
      <c r="R20" s="352" t="s">
        <v>1190</v>
      </c>
      <c r="S20" s="352" t="s">
        <v>1190</v>
      </c>
      <c r="T20" s="352" t="s">
        <v>1190</v>
      </c>
      <c r="U20" s="352" t="s">
        <v>1190</v>
      </c>
      <c r="V20" s="173" t="s">
        <v>896</v>
      </c>
    </row>
    <row r="21" spans="1:22" ht="120" customHeight="1">
      <c r="A21" s="458" t="s">
        <v>250</v>
      </c>
      <c r="B21" s="458" t="s">
        <v>81</v>
      </c>
      <c r="C21" s="458"/>
      <c r="D21" s="458"/>
      <c r="E21" s="458"/>
      <c r="F21" s="458"/>
      <c r="G21" s="458"/>
      <c r="H21" s="458"/>
      <c r="I21" s="352" t="s">
        <v>263</v>
      </c>
      <c r="J21" s="189" t="s">
        <v>82</v>
      </c>
      <c r="K21" s="358" t="s">
        <v>307</v>
      </c>
      <c r="L21" s="358" t="s">
        <v>888</v>
      </c>
      <c r="M21" s="358" t="s">
        <v>308</v>
      </c>
      <c r="N21" s="358" t="s">
        <v>1366</v>
      </c>
      <c r="O21" s="189" t="s">
        <v>1214</v>
      </c>
      <c r="P21" s="352"/>
      <c r="Q21" s="352"/>
      <c r="R21" s="352"/>
      <c r="S21" s="352"/>
      <c r="T21" s="352"/>
      <c r="U21" s="352" t="s">
        <v>1214</v>
      </c>
      <c r="V21" s="173" t="s">
        <v>896</v>
      </c>
    </row>
    <row r="22" spans="1:22" ht="91.5" customHeight="1">
      <c r="A22" s="458"/>
      <c r="B22" s="458"/>
      <c r="C22" s="458"/>
      <c r="D22" s="458"/>
      <c r="E22" s="458"/>
      <c r="F22" s="458"/>
      <c r="G22" s="458"/>
      <c r="H22" s="458"/>
      <c r="I22" s="444" t="s">
        <v>275</v>
      </c>
      <c r="J22" s="450" t="s">
        <v>268</v>
      </c>
      <c r="K22" s="483" t="s">
        <v>267</v>
      </c>
      <c r="L22" s="358" t="s">
        <v>889</v>
      </c>
      <c r="M22" s="358" t="s">
        <v>283</v>
      </c>
      <c r="N22" s="358" t="s">
        <v>754</v>
      </c>
      <c r="O22" s="30" t="s">
        <v>309</v>
      </c>
      <c r="P22" s="352" t="s">
        <v>1215</v>
      </c>
      <c r="Q22" s="352" t="s">
        <v>1215</v>
      </c>
      <c r="R22" s="352" t="s">
        <v>1215</v>
      </c>
      <c r="S22" s="352" t="s">
        <v>1215</v>
      </c>
      <c r="T22" s="352" t="s">
        <v>1215</v>
      </c>
      <c r="U22" s="352" t="s">
        <v>1215</v>
      </c>
      <c r="V22" s="460" t="s">
        <v>823</v>
      </c>
    </row>
    <row r="23" spans="1:22" ht="170.25" customHeight="1">
      <c r="A23" s="458"/>
      <c r="B23" s="458"/>
      <c r="C23" s="458"/>
      <c r="D23" s="458"/>
      <c r="E23" s="458"/>
      <c r="F23" s="458"/>
      <c r="G23" s="458"/>
      <c r="H23" s="458"/>
      <c r="I23" s="444"/>
      <c r="J23" s="450"/>
      <c r="K23" s="483"/>
      <c r="L23" s="358" t="s">
        <v>826</v>
      </c>
      <c r="M23" s="358" t="s">
        <v>284</v>
      </c>
      <c r="N23" s="358" t="s">
        <v>890</v>
      </c>
      <c r="O23" s="30" t="s">
        <v>285</v>
      </c>
      <c r="P23" s="352" t="s">
        <v>1216</v>
      </c>
      <c r="Q23" s="352" t="s">
        <v>1216</v>
      </c>
      <c r="R23" s="352" t="s">
        <v>1216</v>
      </c>
      <c r="S23" s="352" t="s">
        <v>1216</v>
      </c>
      <c r="T23" s="352" t="s">
        <v>1216</v>
      </c>
      <c r="U23" s="352" t="s">
        <v>1216</v>
      </c>
      <c r="V23" s="460"/>
    </row>
    <row r="24" spans="1:22" ht="158.25" customHeight="1">
      <c r="A24" s="458"/>
      <c r="B24" s="458"/>
      <c r="C24" s="458"/>
      <c r="D24" s="458"/>
      <c r="E24" s="458"/>
      <c r="F24" s="458"/>
      <c r="G24" s="458"/>
      <c r="H24" s="458"/>
      <c r="I24" s="352" t="s">
        <v>276</v>
      </c>
      <c r="J24" s="353" t="s">
        <v>269</v>
      </c>
      <c r="K24" s="358" t="s">
        <v>310</v>
      </c>
      <c r="L24" s="358" t="s">
        <v>827</v>
      </c>
      <c r="M24" s="358" t="s">
        <v>286</v>
      </c>
      <c r="N24" s="352" t="s">
        <v>1366</v>
      </c>
      <c r="O24" s="358" t="s">
        <v>286</v>
      </c>
      <c r="P24" s="352" t="s">
        <v>286</v>
      </c>
      <c r="Q24" s="352"/>
      <c r="R24" s="352"/>
      <c r="S24" s="352"/>
      <c r="T24" s="352"/>
      <c r="U24" s="352"/>
      <c r="V24" s="200" t="s">
        <v>927</v>
      </c>
    </row>
    <row r="25" spans="1:22" ht="82.5" customHeight="1">
      <c r="A25" s="458"/>
      <c r="B25" s="458"/>
      <c r="C25" s="458"/>
      <c r="D25" s="458"/>
      <c r="E25" s="458"/>
      <c r="F25" s="458"/>
      <c r="G25" s="458"/>
      <c r="H25" s="458"/>
      <c r="I25" s="441" t="s">
        <v>277</v>
      </c>
      <c r="J25" s="456" t="s">
        <v>270</v>
      </c>
      <c r="K25" s="451" t="s">
        <v>311</v>
      </c>
      <c r="L25" s="358" t="s">
        <v>287</v>
      </c>
      <c r="M25" s="358" t="s">
        <v>287</v>
      </c>
      <c r="N25" s="352" t="s">
        <v>1366</v>
      </c>
      <c r="O25" s="189" t="s">
        <v>289</v>
      </c>
      <c r="P25" s="352"/>
      <c r="Q25" s="352" t="s">
        <v>289</v>
      </c>
      <c r="R25" s="352"/>
      <c r="S25" s="352"/>
      <c r="T25" s="352"/>
      <c r="U25" s="352"/>
      <c r="V25" s="173" t="s">
        <v>896</v>
      </c>
    </row>
    <row r="26" spans="1:22" ht="82.5" customHeight="1">
      <c r="A26" s="458"/>
      <c r="B26" s="458"/>
      <c r="C26" s="458"/>
      <c r="D26" s="458"/>
      <c r="E26" s="458"/>
      <c r="F26" s="458"/>
      <c r="G26" s="458"/>
      <c r="H26" s="458"/>
      <c r="I26" s="442"/>
      <c r="J26" s="457"/>
      <c r="K26" s="452"/>
      <c r="L26" s="358" t="s">
        <v>891</v>
      </c>
      <c r="M26" s="358" t="s">
        <v>288</v>
      </c>
      <c r="N26" s="352" t="s">
        <v>1366</v>
      </c>
      <c r="O26" s="189" t="s">
        <v>1217</v>
      </c>
      <c r="P26" s="352"/>
      <c r="Q26" s="352" t="s">
        <v>1217</v>
      </c>
      <c r="R26" s="352"/>
      <c r="S26" s="352"/>
      <c r="T26" s="352"/>
      <c r="U26" s="352"/>
      <c r="V26" s="173" t="s">
        <v>896</v>
      </c>
    </row>
    <row r="27" spans="1:22" ht="175.5" customHeight="1">
      <c r="A27" s="458"/>
      <c r="B27" s="458"/>
      <c r="C27" s="458"/>
      <c r="D27" s="458"/>
      <c r="E27" s="458"/>
      <c r="F27" s="458"/>
      <c r="G27" s="458"/>
      <c r="H27" s="458"/>
      <c r="I27" s="352" t="s">
        <v>1589</v>
      </c>
      <c r="J27" s="189" t="s">
        <v>1271</v>
      </c>
      <c r="K27" s="358" t="s">
        <v>311</v>
      </c>
      <c r="L27" s="358" t="s">
        <v>828</v>
      </c>
      <c r="M27" s="358" t="s">
        <v>1272</v>
      </c>
      <c r="N27" s="352" t="s">
        <v>1366</v>
      </c>
      <c r="O27" s="189" t="s">
        <v>1273</v>
      </c>
      <c r="P27" s="352"/>
      <c r="Q27" s="352"/>
      <c r="R27" s="352" t="s">
        <v>1274</v>
      </c>
      <c r="S27" s="352" t="s">
        <v>1274</v>
      </c>
      <c r="T27" s="352"/>
      <c r="U27" s="352"/>
      <c r="V27" s="173" t="s">
        <v>896</v>
      </c>
    </row>
  </sheetData>
  <sheetProtection password="DDCC" sheet="1" objects="1" scenarios="1"/>
  <mergeCells count="36">
    <mergeCell ref="V11:V12"/>
    <mergeCell ref="V22:V23"/>
    <mergeCell ref="K8:K9"/>
    <mergeCell ref="J6:J7"/>
    <mergeCell ref="K6:K7"/>
    <mergeCell ref="J8:J9"/>
    <mergeCell ref="K22:K23"/>
    <mergeCell ref="J22:J23"/>
    <mergeCell ref="A4:H4"/>
    <mergeCell ref="A5:H5"/>
    <mergeCell ref="I5:J5"/>
    <mergeCell ref="I4:U4"/>
    <mergeCell ref="A1:H3"/>
    <mergeCell ref="I1:O1"/>
    <mergeCell ref="I2:O2"/>
    <mergeCell ref="I3:O3"/>
    <mergeCell ref="P1:U1"/>
    <mergeCell ref="P2:U2"/>
    <mergeCell ref="P3:U3"/>
    <mergeCell ref="J25:J26"/>
    <mergeCell ref="K11:K12"/>
    <mergeCell ref="K25:K26"/>
    <mergeCell ref="J11:J12"/>
    <mergeCell ref="B21:H27"/>
    <mergeCell ref="A21:A27"/>
    <mergeCell ref="B16:H20"/>
    <mergeCell ref="A16:A20"/>
    <mergeCell ref="I25:I26"/>
    <mergeCell ref="I22:I23"/>
    <mergeCell ref="A14:A15"/>
    <mergeCell ref="B14:H15"/>
    <mergeCell ref="A6:A13"/>
    <mergeCell ref="B6:H13"/>
    <mergeCell ref="I6:I7"/>
    <mergeCell ref="I8:I9"/>
    <mergeCell ref="I11:I12"/>
  </mergeCells>
  <pageMargins left="0.23622047244094491" right="0.23622047244094491" top="0.74803149606299213" bottom="0.74803149606299213" header="0.31496062992125984" footer="0.31496062992125984"/>
  <pageSetup scale="61"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8"/>
  <sheetViews>
    <sheetView showGridLines="0" showRowColHeaders="0" zoomScale="90" zoomScaleNormal="90" workbookViewId="0">
      <selection activeCell="A39" sqref="A39:XFD1048576"/>
    </sheetView>
  </sheetViews>
  <sheetFormatPr baseColWidth="10" defaultColWidth="0" defaultRowHeight="15" zeroHeight="1"/>
  <cols>
    <col min="1" max="1" width="216.7109375" customWidth="1"/>
    <col min="2" max="16384" width="11.425781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sheetData>
  <sheetProtection password="DDCC" sheet="1" objects="1" scenarios="1"/>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19</vt:i4>
      </vt:variant>
    </vt:vector>
  </HeadingPairs>
  <TitlesOfParts>
    <vt:vector size="37" baseType="lpstr">
      <vt:lpstr>PDI</vt:lpstr>
      <vt:lpstr>Eje 1 Docencia</vt:lpstr>
      <vt:lpstr>Eje 2 Investigación</vt:lpstr>
      <vt:lpstr>Eje 3 Proyección Social</vt:lpstr>
      <vt:lpstr>Eje 4 Bienestar</vt:lpstr>
      <vt:lpstr>Eje 5 Internacionalización</vt:lpstr>
      <vt:lpstr>Eje 6 Procesos Academicos&amp;adm.</vt:lpstr>
      <vt:lpstr>Eje 7 Gestión de Recursos</vt:lpstr>
      <vt:lpstr>ANEXOS</vt:lpstr>
      <vt:lpstr>A1. Decreto 1330</vt:lpstr>
      <vt:lpstr>A2. Factores Acreditacion</vt:lpstr>
      <vt:lpstr>A3. Informe de Pares</vt:lpstr>
      <vt:lpstr>A4. Recomendaciones CNA</vt:lpstr>
      <vt:lpstr>A5. Consejos de Facultad</vt:lpstr>
      <vt:lpstr>A6. Apuesta Programas</vt:lpstr>
      <vt:lpstr>A7. Proyectos de Inversión</vt:lpstr>
      <vt:lpstr>A8. Proyectos Esce. Red 10%</vt:lpstr>
      <vt:lpstr>A9. Proyectos Esce. Red 20%</vt:lpstr>
      <vt:lpstr>'A1. Decreto 1330'!_Hlk27703601</vt:lpstr>
      <vt:lpstr>'A2. Factores Acreditacion'!_Hlk27703601</vt:lpstr>
      <vt:lpstr>'A3. Informe de Pares'!_Hlk27703601</vt:lpstr>
      <vt:lpstr>'A5. Consejos de Facultad'!_Hlk27703601</vt:lpstr>
      <vt:lpstr>'Eje 1 Docencia'!Área_de_impresión</vt:lpstr>
      <vt:lpstr>'Eje 2 Investigación'!Área_de_impresión</vt:lpstr>
      <vt:lpstr>'Eje 3 Proyección Social'!Área_de_impresión</vt:lpstr>
      <vt:lpstr>'Eje 4 Bienestar'!Área_de_impresión</vt:lpstr>
      <vt:lpstr>'Eje 5 Internacionalización'!Área_de_impresión</vt:lpstr>
      <vt:lpstr>'Eje 6 Procesos Academicos&amp;adm.'!Área_de_impresión</vt:lpstr>
      <vt:lpstr>'Eje 7 Gestión de Recursos'!Área_de_impresión</vt:lpstr>
      <vt:lpstr>'A6. Apuesta Programas'!OPCIONES</vt:lpstr>
      <vt:lpstr>'Eje 1 Docencia'!Títulos_a_imprimir</vt:lpstr>
      <vt:lpstr>'Eje 2 Investigación'!Títulos_a_imprimir</vt:lpstr>
      <vt:lpstr>'Eje 3 Proyección Social'!Títulos_a_imprimir</vt:lpstr>
      <vt:lpstr>'Eje 4 Bienestar'!Títulos_a_imprimir</vt:lpstr>
      <vt:lpstr>'Eje 5 Internacionalización'!Títulos_a_imprimir</vt:lpstr>
      <vt:lpstr>'Eje 6 Procesos Academicos&amp;adm.'!Títulos_a_imprimir</vt:lpstr>
      <vt:lpstr>'Eje 7 Gestión de Recursos'!Títulos_a_imprimir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Martinez Vasquez</dc:creator>
  <cp:lastModifiedBy>SISGECC</cp:lastModifiedBy>
  <cp:lastPrinted>2019-11-17T16:29:40Z</cp:lastPrinted>
  <dcterms:created xsi:type="dcterms:W3CDTF">2019-08-30T16:29:09Z</dcterms:created>
  <dcterms:modified xsi:type="dcterms:W3CDTF">2020-08-26T17:16:20Z</dcterms:modified>
</cp:coreProperties>
</file>